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0" yWindow="600" windowWidth="25575" windowHeight="12210"/>
  </bookViews>
  <sheets>
    <sheet name="Rekapitulace stavby" sheetId="1" r:id="rId1"/>
    <sheet name="D.1.4.2 - ZAŘÍZENÍ PRO VY..." sheetId="2" r:id="rId2"/>
  </sheets>
  <definedNames>
    <definedName name="_xlnm._FilterDatabase" localSheetId="1" hidden="1">'D.1.4.2 - ZAŘÍZENÍ PRO VY...'!$C$123:$K$194</definedName>
    <definedName name="_xlnm.Print_Titles" localSheetId="1">'D.1.4.2 - ZAŘÍZENÍ PRO VY...'!$123:$123</definedName>
    <definedName name="_xlnm.Print_Titles" localSheetId="0">'Rekapitulace stavby'!$92:$92</definedName>
    <definedName name="_xlnm.Print_Area" localSheetId="1">'D.1.4.2 - ZAŘÍZENÍ PRO VY...'!$C$4:$J$76,'D.1.4.2 - ZAŘÍZENÍ PRO VY...'!$C$111:$K$194</definedName>
    <definedName name="_xlnm.Print_Area" localSheetId="0">'Rekapitulace stavby'!$D$4:$AO$76,'Rekapitulace stavby'!$C$82:$AQ$103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0" i="2"/>
  <c r="F118" i="2"/>
  <c r="E116" i="2"/>
  <c r="J91" i="2"/>
  <c r="F89" i="2"/>
  <c r="E87" i="2"/>
  <c r="J24" i="2"/>
  <c r="E24" i="2"/>
  <c r="J121" i="2" s="1"/>
  <c r="J23" i="2"/>
  <c r="J18" i="2"/>
  <c r="E18" i="2"/>
  <c r="F121" i="2" s="1"/>
  <c r="J17" i="2"/>
  <c r="J15" i="2"/>
  <c r="E15" i="2"/>
  <c r="F91" i="2" s="1"/>
  <c r="J14" i="2"/>
  <c r="J12" i="2"/>
  <c r="J118" i="2" s="1"/>
  <c r="E7" i="2"/>
  <c r="E85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94" i="2"/>
  <c r="J159" i="2"/>
  <c r="BK161" i="2"/>
  <c r="BK174" i="2"/>
  <c r="BK131" i="2"/>
  <c r="BK173" i="2"/>
  <c r="J138" i="2"/>
  <c r="J148" i="2"/>
  <c r="BK194" i="2"/>
  <c r="BK190" i="2"/>
  <c r="J183" i="2"/>
  <c r="BK184" i="2"/>
  <c r="J156" i="2"/>
  <c r="BK175" i="2"/>
  <c r="BK129" i="2"/>
  <c r="BK171" i="2"/>
  <c r="J147" i="2"/>
  <c r="J151" i="2"/>
  <c r="J139" i="2"/>
  <c r="J154" i="2"/>
  <c r="J140" i="2"/>
  <c r="BK176" i="2"/>
  <c r="BK169" i="2"/>
  <c r="BK178" i="2"/>
  <c r="J131" i="2"/>
  <c r="BK191" i="2"/>
  <c r="J160" i="2"/>
  <c r="BK167" i="2"/>
  <c r="BK182" i="2"/>
  <c r="BK186" i="2"/>
  <c r="J175" i="2"/>
  <c r="BK140" i="2"/>
  <c r="BK152" i="2"/>
  <c r="J137" i="2"/>
  <c r="BK132" i="2"/>
  <c r="J143" i="2"/>
  <c r="J164" i="2"/>
  <c r="BK138" i="2"/>
  <c r="BK136" i="2"/>
  <c r="J127" i="2"/>
  <c r="BK192" i="2"/>
  <c r="BK185" i="2"/>
  <c r="J169" i="2"/>
  <c r="J170" i="2"/>
  <c r="BK183" i="2"/>
  <c r="BK134" i="2"/>
  <c r="J179" i="2"/>
  <c r="BK156" i="2"/>
  <c r="J130" i="2"/>
  <c r="BK162" i="2"/>
  <c r="BK157" i="2"/>
  <c r="J190" i="2"/>
  <c r="J162" i="2"/>
  <c r="BK149" i="2"/>
  <c r="J153" i="2"/>
  <c r="BK193" i="2"/>
  <c r="J189" i="2"/>
  <c r="J174" i="2"/>
  <c r="J184" i="2"/>
  <c r="J167" i="2"/>
  <c r="BK130" i="2"/>
  <c r="J176" i="2"/>
  <c r="BK154" i="2"/>
  <c r="J136" i="2"/>
  <c r="BK155" i="2"/>
  <c r="BK141" i="2"/>
  <c r="BK168" i="2"/>
  <c r="J146" i="2"/>
  <c r="BK188" i="2"/>
  <c r="BK179" i="2"/>
  <c r="BK142" i="2"/>
  <c r="BK146" i="2"/>
  <c r="J188" i="2"/>
  <c r="J161" i="2"/>
  <c r="J141" i="2"/>
  <c r="BK148" i="2"/>
  <c r="BK189" i="2"/>
  <c r="BK151" i="2"/>
  <c r="J182" i="2"/>
  <c r="J155" i="2"/>
  <c r="J191" i="2"/>
  <c r="BK166" i="2"/>
  <c r="BK137" i="2"/>
  <c r="BK159" i="2"/>
  <c r="J134" i="2"/>
  <c r="J193" i="2"/>
  <c r="J178" i="2"/>
  <c r="J133" i="2"/>
  <c r="BK170" i="2"/>
  <c r="BK147" i="2"/>
  <c r="BK139" i="2"/>
  <c r="J152" i="2"/>
  <c r="J173" i="2"/>
  <c r="J168" i="2"/>
  <c r="BK153" i="2"/>
  <c r="J129" i="2"/>
  <c r="J192" i="2"/>
  <c r="BK180" i="2"/>
  <c r="J186" i="2"/>
  <c r="BK144" i="2"/>
  <c r="J157" i="2"/>
  <c r="BK133" i="2"/>
  <c r="J180" i="2"/>
  <c r="BK160" i="2"/>
  <c r="BK127" i="2"/>
  <c r="J142" i="2"/>
  <c r="BK143" i="2"/>
  <c r="BK164" i="2"/>
  <c r="AS94" i="1"/>
  <c r="J171" i="2"/>
  <c r="J185" i="2"/>
  <c r="J144" i="2"/>
  <c r="J166" i="2"/>
  <c r="J149" i="2"/>
  <c r="J132" i="2"/>
  <c r="BK135" i="2" l="1"/>
  <c r="J135" i="2"/>
  <c r="J99" i="2"/>
  <c r="P135" i="2"/>
  <c r="P163" i="2"/>
  <c r="P126" i="2"/>
  <c r="P150" i="2"/>
  <c r="BK181" i="2"/>
  <c r="J181" i="2"/>
  <c r="J103" i="2"/>
  <c r="R126" i="2"/>
  <c r="T150" i="2"/>
  <c r="R181" i="2"/>
  <c r="BK150" i="2"/>
  <c r="J150" i="2"/>
  <c r="J100" i="2"/>
  <c r="P177" i="2"/>
  <c r="BK187" i="2"/>
  <c r="J187" i="2" s="1"/>
  <c r="J104" i="2" s="1"/>
  <c r="R135" i="2"/>
  <c r="R163" i="2"/>
  <c r="R177" i="2"/>
  <c r="P181" i="2"/>
  <c r="T181" i="2"/>
  <c r="T135" i="2"/>
  <c r="T163" i="2"/>
  <c r="T177" i="2"/>
  <c r="P187" i="2"/>
  <c r="BK126" i="2"/>
  <c r="R150" i="2"/>
  <c r="BK177" i="2"/>
  <c r="J177" i="2" s="1"/>
  <c r="J102" i="2" s="1"/>
  <c r="R187" i="2"/>
  <c r="T126" i="2"/>
  <c r="T125" i="2" s="1"/>
  <c r="T124" i="2" s="1"/>
  <c r="BK163" i="2"/>
  <c r="J163" i="2"/>
  <c r="J101" i="2"/>
  <c r="T187" i="2"/>
  <c r="F120" i="2"/>
  <c r="BE129" i="2"/>
  <c r="E114" i="2"/>
  <c r="BE132" i="2"/>
  <c r="BE138" i="2"/>
  <c r="J89" i="2"/>
  <c r="BE130" i="2"/>
  <c r="BE183" i="2"/>
  <c r="J92" i="2"/>
  <c r="BE137" i="2"/>
  <c r="BE141" i="2"/>
  <c r="BE146" i="2"/>
  <c r="BE156" i="2"/>
  <c r="BE169" i="2"/>
  <c r="BE152" i="2"/>
  <c r="BE164" i="2"/>
  <c r="BE170" i="2"/>
  <c r="BE136" i="2"/>
  <c r="BE143" i="2"/>
  <c r="BE144" i="2"/>
  <c r="BE147" i="2"/>
  <c r="BE157" i="2"/>
  <c r="BE159" i="2"/>
  <c r="BE160" i="2"/>
  <c r="BE166" i="2"/>
  <c r="BE168" i="2"/>
  <c r="BE131" i="2"/>
  <c r="BE133" i="2"/>
  <c r="BE134" i="2"/>
  <c r="BE139" i="2"/>
  <c r="BE148" i="2"/>
  <c r="BE149" i="2"/>
  <c r="BE155" i="2"/>
  <c r="BE178" i="2"/>
  <c r="BE182" i="2"/>
  <c r="BE184" i="2"/>
  <c r="BE127" i="2"/>
  <c r="BE140" i="2"/>
  <c r="BE142" i="2"/>
  <c r="BE153" i="2"/>
  <c r="BE161" i="2"/>
  <c r="BE162" i="2"/>
  <c r="BE167" i="2"/>
  <c r="BE171" i="2"/>
  <c r="BE175" i="2"/>
  <c r="BE179" i="2"/>
  <c r="BE186" i="2"/>
  <c r="BE188" i="2"/>
  <c r="BE151" i="2"/>
  <c r="BE154" i="2"/>
  <c r="BE174" i="2"/>
  <c r="BE176" i="2"/>
  <c r="BE180" i="2"/>
  <c r="BE185" i="2"/>
  <c r="F92" i="2"/>
  <c r="BE173" i="2"/>
  <c r="BE189" i="2"/>
  <c r="BE190" i="2"/>
  <c r="BE191" i="2"/>
  <c r="BE192" i="2"/>
  <c r="BE193" i="2"/>
  <c r="BE194" i="2"/>
  <c r="F37" i="2"/>
  <c r="BD95" i="1" s="1"/>
  <c r="BD94" i="1" s="1"/>
  <c r="W36" i="1" s="1"/>
  <c r="J34" i="2"/>
  <c r="AW95" i="1" s="1"/>
  <c r="F36" i="2"/>
  <c r="BC95" i="1"/>
  <c r="BC94" i="1" s="1"/>
  <c r="AY94" i="1" s="1"/>
  <c r="F35" i="2"/>
  <c r="BB95" i="1"/>
  <c r="BB94" i="1" s="1"/>
  <c r="AX94" i="1" s="1"/>
  <c r="F34" i="2"/>
  <c r="BA95" i="1" s="1"/>
  <c r="BA94" i="1" s="1"/>
  <c r="W33" i="1" s="1"/>
  <c r="P125" i="2" l="1"/>
  <c r="P124" i="2" s="1"/>
  <c r="AU95" i="1" s="1"/>
  <c r="AU94" i="1" s="1"/>
  <c r="R125" i="2"/>
  <c r="R124" i="2"/>
  <c r="BK125" i="2"/>
  <c r="BK124" i="2"/>
  <c r="J124" i="2"/>
  <c r="J96" i="2" s="1"/>
  <c r="J126" i="2"/>
  <c r="J98" i="2"/>
  <c r="W35" i="1"/>
  <c r="AW94" i="1"/>
  <c r="AK33" i="1" s="1"/>
  <c r="J33" i="2"/>
  <c r="AV95" i="1" s="1"/>
  <c r="AT95" i="1" s="1"/>
  <c r="F33" i="2"/>
  <c r="AZ95" i="1" s="1"/>
  <c r="AZ94" i="1" s="1"/>
  <c r="AV94" i="1" s="1"/>
  <c r="W34" i="1"/>
  <c r="J125" i="2" l="1"/>
  <c r="J97" i="2"/>
  <c r="J30" i="2"/>
  <c r="AG95" i="1"/>
  <c r="AG94" i="1"/>
  <c r="AG98" i="1"/>
  <c r="AV98" i="1"/>
  <c r="BY98" i="1"/>
  <c r="AT94" i="1"/>
  <c r="J39" i="2" l="1"/>
  <c r="CD98" i="1"/>
  <c r="AN94" i="1"/>
  <c r="AN95" i="1"/>
  <c r="AG99" i="1"/>
  <c r="AV99" i="1"/>
  <c r="BY99" i="1"/>
  <c r="AG100" i="1"/>
  <c r="CD100" i="1"/>
  <c r="AN98" i="1"/>
  <c r="AK26" i="1"/>
  <c r="AG101" i="1"/>
  <c r="CD101" i="1"/>
  <c r="CD99" i="1" l="1"/>
  <c r="AG97" i="1"/>
  <c r="AK27" i="1"/>
  <c r="AK29" i="1" s="1"/>
  <c r="W32" i="1"/>
  <c r="AV100" i="1"/>
  <c r="BY100" i="1"/>
  <c r="AV101" i="1"/>
  <c r="BY101" i="1" s="1"/>
  <c r="AN99" i="1"/>
  <c r="AK32" i="1" l="1"/>
  <c r="AN100" i="1"/>
  <c r="AN101" i="1"/>
  <c r="AG103" i="1"/>
  <c r="AK38" i="1" l="1"/>
  <c r="AN97" i="1"/>
  <c r="AN103" i="1" s="1"/>
</calcChain>
</file>

<file path=xl/sharedStrings.xml><?xml version="1.0" encoding="utf-8"?>
<sst xmlns="http://schemas.openxmlformats.org/spreadsheetml/2006/main" count="1230" uniqueCount="381">
  <si>
    <t>Export Komplet</t>
  </si>
  <si>
    <t/>
  </si>
  <si>
    <t>2.0</t>
  </si>
  <si>
    <t>False</t>
  </si>
  <si>
    <t>{055509c1-09c4-442d-8797-a80361d60813}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</si>
  <si>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</si>
  <si>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</si>
  <si>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</si>
  <si>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</si>
  <si>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</si>
  <si>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</si>
  <si>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</si>
  <si>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</si>
  <si>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</si>
  <si>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173-2022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</si>
  <si>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</si>
  <si>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</si>
  <si>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1.NP DOMU NÁM. T. G. MASARYKA 10, V HOLICÍCH</t>
  </si>
  <si>
    <t>KSO:</t>
  </si>
  <si>
    <t>CC-CZ:</t>
  </si>
  <si>
    <t>Místo:</t>
  </si>
  <si>
    <t>Holice v Čechách [641146] 34</t>
  </si>
  <si>
    <t>Datum:</t>
  </si>
  <si>
    <t>26. 9. 2022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</si>
  <si>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</si>
  <si>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</si>
  <si>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</si>
  <si>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</si>
  <si>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</si>
  <si>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</si>
  <si>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</si>
  <si>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O. Zikán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</si>
  <si>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</si>
  <si>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</si>
  <si>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</si>
  <si>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</si>
  <si>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</si>
  <si>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</si>
  <si>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</si>
  <si>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</si>
  <si>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</si>
  <si>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</si>
  <si>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</si>
  <si>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</si>
  <si>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</si>
  <si>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</si>
  <si>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</si>
  <si>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</si>
  <si>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</si>
  <si>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</si>
  <si>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</si>
  <si>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</si>
  <si>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</si>
  <si>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</si>
  <si>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</si>
  <si>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</si>
  <si>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</si>
  <si>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</si>
  <si>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</si>
  <si>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</si>
  <si>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</si>
  <si>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</si>
  <si>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</si>
  <si>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</si>
  <si>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</si>
  <si>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</si>
  <si>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</si>
  <si>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</si>
  <si>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</si>
  <si>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</si>
  <si>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</si>
  <si>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</si>
  <si>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</si>
  <si>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</si>
  <si>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</si>
  <si>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</si>
  <si>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</si>
  <si>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</si>
  <si>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</si>
  <si>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</si>
  <si>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</si>
  <si>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</si>
  <si>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D.1.4.2</t>
  </si>
  <si>
    <t>ZAŘÍZENÍ PRO VYTÁPĚNÍ STAVBY</t>
  </si>
  <si>
    <t>STA</t>
  </si>
  <si>
    <t>1</t>
  </si>
  <si>
    <t>{29505cf7-3da8-4839-a51c-89ca84128a92}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</si>
  <si>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</si>
  <si>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</si>
  <si>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</si>
  <si>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</si>
  <si>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</si>
  <si>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</si>
  <si>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</si>
  <si>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</si>
  <si>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</si>
  <si>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</si>
  <si>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</si>
  <si>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</si>
  <si>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D.1.4.2 - ZAŘÍZENÍ PRO VYTÁPĚNÍ STAVBY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</si>
  <si>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</si>
  <si>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</si>
  <si>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</si>
  <si>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</si>
  <si>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</si>
  <si>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</si>
  <si>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</si>
  <si>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</si>
  <si>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</si>
  <si>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</si>
  <si>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HZS - Hodinové zúčtovací sazby</t>
  </si>
  <si>
    <t xml:space="preserve">    Ostatní - Ostatní náklady</t>
  </si>
  <si>
    <t xml:space="preserve">    Úpravy - Přidružené technické úpravy v prostoru stávající technické mísntosti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</si>
  <si>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</si>
  <si>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</si>
  <si>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</si>
  <si>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</si>
  <si>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</si>
  <si>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</si>
  <si>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</si>
  <si>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</si>
  <si>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</si>
  <si>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</si>
  <si>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</si>
  <si>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</si>
  <si>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</si>
  <si>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</si>
  <si>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</si>
  <si>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</si>
  <si>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</si>
  <si>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</si>
  <si>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</si>
  <si>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713411121</t>
  </si>
  <si>
    <t>Montáž izolace tepelné potrubí pásy nebo rohožemi s Al fólií staženými drátem 1x</t>
  </si>
  <si>
    <t>m</t>
  </si>
  <si>
    <t>16</t>
  </si>
  <si>
    <t>63336221</t>
  </si>
  <si>
    <t>VV</t>
  </si>
  <si>
    <t>42+9+42+12+9</t>
  </si>
  <si>
    <t>M</t>
  </si>
  <si>
    <t>63154012</t>
  </si>
  <si>
    <t>pouzdro izolační potrubní z minerální vlny s Al fólií max. 250/100°C 15/50mm</t>
  </si>
  <si>
    <t>32</t>
  </si>
  <si>
    <t>1898223954</t>
  </si>
  <si>
    <t>3</t>
  </si>
  <si>
    <t>63154013</t>
  </si>
  <si>
    <t>pouzdro izolační potrubní z minerální vlny s Al fólií max. 250/100°C 18/50mm</t>
  </si>
  <si>
    <t>722894826</t>
  </si>
  <si>
    <t>4</t>
  </si>
  <si>
    <t>63154570</t>
  </si>
  <si>
    <t>pouzdro izolační potrubní z minerální vlny s Al fólií max. 250/100°C 22/50mm - dodávka a montáž</t>
  </si>
  <si>
    <t>-1655045714</t>
  </si>
  <si>
    <t>5</t>
  </si>
  <si>
    <t>63154601</t>
  </si>
  <si>
    <t>pouzdro izolační potrubní z minerální vlny s Al fólií max. 250/100°C 28/50mm</t>
  </si>
  <si>
    <t>1072549425</t>
  </si>
  <si>
    <t>6</t>
  </si>
  <si>
    <t>63154602</t>
  </si>
  <si>
    <t>pouzdro izolační potrubní z minerální vlny s Al fólií max. 250/100°C 35/50mm</t>
  </si>
  <si>
    <t>1395669590</t>
  </si>
  <si>
    <t>7</t>
  </si>
  <si>
    <t>700700191</t>
  </si>
  <si>
    <t>Al páska šířky 50mm</t>
  </si>
  <si>
    <t>bm</t>
  </si>
  <si>
    <t>49860719</t>
  </si>
  <si>
    <t>733</t>
  </si>
  <si>
    <t>Ústřední vytápění - rozvodné potrubí</t>
  </si>
  <si>
    <t>8</t>
  </si>
  <si>
    <t>733223302</t>
  </si>
  <si>
    <t>Potrubí měděné tvrdé spojované lisováním DN 15 ÚT - dodávka a montáž</t>
  </si>
  <si>
    <t>-1668247389</t>
  </si>
  <si>
    <t>9</t>
  </si>
  <si>
    <t>733223302.1</t>
  </si>
  <si>
    <t>Potrubí měděné tvrdé spojované lisováním DN 18 ÚT - dodávka a montáž</t>
  </si>
  <si>
    <t>-1211557708</t>
  </si>
  <si>
    <t>10</t>
  </si>
  <si>
    <t>733223303</t>
  </si>
  <si>
    <t>Potrubí měděné tvrdé spojované lisováním DN 20 ÚT - dodávka a montáž</t>
  </si>
  <si>
    <t>285164712</t>
  </si>
  <si>
    <t>11</t>
  </si>
  <si>
    <t>733223304</t>
  </si>
  <si>
    <t>Potrubí měděné tvrdé spojované lisováním DN 25 ÚT - dodávka a montáž</t>
  </si>
  <si>
    <t>202048083</t>
  </si>
  <si>
    <t>12</t>
  </si>
  <si>
    <t>733223305</t>
  </si>
  <si>
    <t>Potrubí měděné tvrdé spojované lisováním DN 32 ÚT - dodávka a montáž</t>
  </si>
  <si>
    <t>-604472906</t>
  </si>
  <si>
    <t>13</t>
  </si>
  <si>
    <t>733224222</t>
  </si>
  <si>
    <t>Příplatek k potrubí měděnému za zhotovení přípojky z trubek měděných D 15x1</t>
  </si>
  <si>
    <t>kus</t>
  </si>
  <si>
    <t>-514554508</t>
  </si>
  <si>
    <t>14</t>
  </si>
  <si>
    <t>733224225</t>
  </si>
  <si>
    <t>Příplatek k potrubí měděnému za zhotovení přípojky z trubek měděných do D 28x1,5</t>
  </si>
  <si>
    <t>316385399</t>
  </si>
  <si>
    <t>733224226</t>
  </si>
  <si>
    <t>Příplatek k potrubí měděnému za zhotovení přípojky z trubek měděných D 35x1,5 mm</t>
  </si>
  <si>
    <t>-129108991</t>
  </si>
  <si>
    <t>733291101</t>
  </si>
  <si>
    <t>Zkouška těsnosti potrubí měděné do D 35x1,5</t>
  </si>
  <si>
    <t>-1600157834</t>
  </si>
  <si>
    <t>90+42+72+12+9</t>
  </si>
  <si>
    <t>17</t>
  </si>
  <si>
    <t>733POX01</t>
  </si>
  <si>
    <t>Těsnění prostupů požárně - dělících konstrukcí požárním tmelem</t>
  </si>
  <si>
    <t>58758938</t>
  </si>
  <si>
    <t>18</t>
  </si>
  <si>
    <t>733POX02</t>
  </si>
  <si>
    <t>Propojení na stávající potrubí topné vody</t>
  </si>
  <si>
    <t>856989645</t>
  </si>
  <si>
    <t>19</t>
  </si>
  <si>
    <t>998733201</t>
  </si>
  <si>
    <t>Přesun hmot procentní pro rozvody potrubí v objektech v do 6 m</t>
  </si>
  <si>
    <t>%</t>
  </si>
  <si>
    <t>845837754</t>
  </si>
  <si>
    <t>20</t>
  </si>
  <si>
    <t>998733293</t>
  </si>
  <si>
    <t>Příplatek k přesunu hmot procentní 733 za zvětšený přesun do 500 m</t>
  </si>
  <si>
    <t>98697507</t>
  </si>
  <si>
    <t>734</t>
  </si>
  <si>
    <t>Ústřední vytápění - armatury</t>
  </si>
  <si>
    <t>734211120</t>
  </si>
  <si>
    <t>Ventil závitový odvzdušňovací G 1/2 PN 14 do 120°C automatický - dodávka a montáž</t>
  </si>
  <si>
    <t>-396073494</t>
  </si>
  <si>
    <t>22</t>
  </si>
  <si>
    <t>734291123</t>
  </si>
  <si>
    <t>Kohout plnící a vypouštěcí G 1/2 PN 10 do 110°C závitový - dodávka a montáž</t>
  </si>
  <si>
    <t>-110083737</t>
  </si>
  <si>
    <t>23</t>
  </si>
  <si>
    <t>734292775</t>
  </si>
  <si>
    <t>Kohout kulový přímý G 1 1/4 PN 42 do 185°C plnoprůtokový s koulí vnitřní závit - dodávka a montáž</t>
  </si>
  <si>
    <t>-1620129819</t>
  </si>
  <si>
    <t>24</t>
  </si>
  <si>
    <t>734ARX101</t>
  </si>
  <si>
    <t>vyvažovací ventil uzavírací s přednastavením měřící vsuvky pro měření tlaku, průtoku a teploty, bez vypouštění - 1 1/4" s ovládacím kolečkem - PN20 / 120°C - dodávka a montáž</t>
  </si>
  <si>
    <t>234327702</t>
  </si>
  <si>
    <t>25</t>
  </si>
  <si>
    <t>734OTX01</t>
  </si>
  <si>
    <t>Termostatická hlavice otopných těles s regulačním rozsahem 6°C - 28°C a zabezpečením proti zcizení pomocí bezpečnostního kroužku - dodávka a montáž</t>
  </si>
  <si>
    <t>558284147</t>
  </si>
  <si>
    <t>26</t>
  </si>
  <si>
    <t>734OTX02</t>
  </si>
  <si>
    <t>Připojovací H šroubení, 1/2" rohový s vypouštěním pro tělesa se spodním připojením - dodávka a montáž</t>
  </si>
  <si>
    <t>-903861592</t>
  </si>
  <si>
    <t>27</t>
  </si>
  <si>
    <t>734OTX03</t>
  </si>
  <si>
    <t>Svěrné šroubení pro měděné trubky Cu 15*1 - dodávka a montáž</t>
  </si>
  <si>
    <t>414788744</t>
  </si>
  <si>
    <t>14*2</t>
  </si>
  <si>
    <t>28</t>
  </si>
  <si>
    <t>734OSX01</t>
  </si>
  <si>
    <t>Příslušenství armatur, ostatní a topenářská šroubení</t>
  </si>
  <si>
    <t>2026221660</t>
  </si>
  <si>
    <t>29</t>
  </si>
  <si>
    <t>734MX01</t>
  </si>
  <si>
    <t>Ultrazvukový měřič spotřeby tepla Qp = 2,5m3/h L=130mm G 1" vč. příslušenství a teplotních čidel  - dodávka a montáž</t>
  </si>
  <si>
    <t>620964749</t>
  </si>
  <si>
    <t>30</t>
  </si>
  <si>
    <t>998734201</t>
  </si>
  <si>
    <t>Přesun hmot procentní pro armatury v objektech v do 6 m</t>
  </si>
  <si>
    <t>1319206338</t>
  </si>
  <si>
    <t>31</t>
  </si>
  <si>
    <t>998734293</t>
  </si>
  <si>
    <t>Příplatek k přesunu hmot procentní 734 za zvětšený přesun do 500 m</t>
  </si>
  <si>
    <t>527196153</t>
  </si>
  <si>
    <t>735</t>
  </si>
  <si>
    <t>Ústřední vytápění - otopná tělesa</t>
  </si>
  <si>
    <t>735000912</t>
  </si>
  <si>
    <t>Vyregulování radiátorových ventilů a regulačních šroubení</t>
  </si>
  <si>
    <t>1097138587</t>
  </si>
  <si>
    <t>1+1+9+1+2</t>
  </si>
  <si>
    <t>33</t>
  </si>
  <si>
    <t>735152491</t>
  </si>
  <si>
    <t>Otopné těleso panelové VK dvoudeskové 1 přídavná přestupní plocha výška/délka 900/400 mm - dodávka a montáž</t>
  </si>
  <si>
    <t>-46190168</t>
  </si>
  <si>
    <t>34</t>
  </si>
  <si>
    <t>735152593</t>
  </si>
  <si>
    <t>Otopné těleso panelové VK dvoudeskové 2 přídavné přestupní plochy výška/délka 900/600 mm - dodávka a montáž</t>
  </si>
  <si>
    <t>-341975099</t>
  </si>
  <si>
    <t>35</t>
  </si>
  <si>
    <t>735152679</t>
  </si>
  <si>
    <t>Otopné těleso panelové VK třídeskové 3 přídavné přestupní plochy výška/délka 600/1200mm</t>
  </si>
  <si>
    <t>1952490372</t>
  </si>
  <si>
    <t>36</t>
  </si>
  <si>
    <t>735152681</t>
  </si>
  <si>
    <t>Otopné těleso panelové VK třídeskové 3 přídavné přestupní plochy výška/délka 600/1600 mm - dodávka a montáž</t>
  </si>
  <si>
    <t>736141970</t>
  </si>
  <si>
    <t>37</t>
  </si>
  <si>
    <t>735152697</t>
  </si>
  <si>
    <t>Otopné těleso panelové VK třídeskové 3 přídavné přestupní plochy výška/délka 900/1000 mm - dodávka a montáž</t>
  </si>
  <si>
    <t>1654790365</t>
  </si>
  <si>
    <t>38</t>
  </si>
  <si>
    <t>735191905</t>
  </si>
  <si>
    <t>Odvzdušnění otopných těles</t>
  </si>
  <si>
    <t>-1493802331</t>
  </si>
  <si>
    <t>39</t>
  </si>
  <si>
    <t>735191910</t>
  </si>
  <si>
    <t>Napuštění vody do otopného systému</t>
  </si>
  <si>
    <t>m2</t>
  </si>
  <si>
    <t>2117343975</t>
  </si>
  <si>
    <t>40</t>
  </si>
  <si>
    <t>735494811</t>
  </si>
  <si>
    <t>Vypuštění vody z otopných těles</t>
  </si>
  <si>
    <t>217346549</t>
  </si>
  <si>
    <t>41</t>
  </si>
  <si>
    <t>998735201</t>
  </si>
  <si>
    <t>Přesun hmot procentní pro otopná tělesa v objektech v do 6 m</t>
  </si>
  <si>
    <t>-2107116711</t>
  </si>
  <si>
    <t>42</t>
  </si>
  <si>
    <t>998735293</t>
  </si>
  <si>
    <t>Příplatek k přesunu hmot procentní 735 za zvětšený přesun do 500 m</t>
  </si>
  <si>
    <t>-579110827</t>
  </si>
  <si>
    <t>HZS</t>
  </si>
  <si>
    <t>Hodinové zúčtovací sazby</t>
  </si>
  <si>
    <t>43</t>
  </si>
  <si>
    <t>HZS1292</t>
  </si>
  <si>
    <t>Hodinová zúčtovací sazba stavební dělník</t>
  </si>
  <si>
    <t>hod</t>
  </si>
  <si>
    <t>512</t>
  </si>
  <si>
    <t>-1479623261</t>
  </si>
  <si>
    <t>44</t>
  </si>
  <si>
    <t>HZS1312</t>
  </si>
  <si>
    <t>Hodinová zúčtovací sazba omítkář - štukatér</t>
  </si>
  <si>
    <t>-1187032744</t>
  </si>
  <si>
    <t>45</t>
  </si>
  <si>
    <t>HZS2311</t>
  </si>
  <si>
    <t>Hodinová zúčtovací sazba malíř, natěrač, lakýrník</t>
  </si>
  <si>
    <t>-2043948713</t>
  </si>
  <si>
    <t>Ostatní</t>
  </si>
  <si>
    <t>46</t>
  </si>
  <si>
    <t>0007510001</t>
  </si>
  <si>
    <t>Doprava na místo stavby a ostatní režijní náklady</t>
  </si>
  <si>
    <t>h</t>
  </si>
  <si>
    <t>-1661326858</t>
  </si>
  <si>
    <t>47</t>
  </si>
  <si>
    <t>0007510002</t>
  </si>
  <si>
    <t>Spojovací, těsnící, montážní materiál, pomocné atypické ocelové konstrukce, třmeny, objímky, závěsy, apod.</t>
  </si>
  <si>
    <t>1100502294</t>
  </si>
  <si>
    <t>48</t>
  </si>
  <si>
    <t>0007510003</t>
  </si>
  <si>
    <t>Pomocné zařízení při montáži zařízení výšky do 3 m ( lešení, přenosná mobilní plošina atd.) vč. jeho montáže a demontáže</t>
  </si>
  <si>
    <t>-508715270</t>
  </si>
  <si>
    <t>49</t>
  </si>
  <si>
    <t>0007510004</t>
  </si>
  <si>
    <t>Topná, provozní a dilatační zkoužka, včetně uzavření a zabezpečení konců potrubí</t>
  </si>
  <si>
    <t>-1889009446</t>
  </si>
  <si>
    <t>50</t>
  </si>
  <si>
    <t>0007510005</t>
  </si>
  <si>
    <t>Kompletní demontáž stávajícího otopného systému zahrnující demontáž armatur, demontáž rozvodných potrubí, demontáž otopných těles, odstranění tepelných izolací včetně ekologické likvidace demontovaného materiálu a odvozu na skládku</t>
  </si>
  <si>
    <t>-683267571</t>
  </si>
  <si>
    <t>Úpravy</t>
  </si>
  <si>
    <t>Přidružené technické úpravy v prostoru stávající technické mísntosti</t>
  </si>
  <si>
    <t>51</t>
  </si>
  <si>
    <t>U101X01</t>
  </si>
  <si>
    <t>Demontáž přečerpávacího boxu, včetně zaslepení konců přečerpávacího odvodního potrubí a odpojení od elektrické energie</t>
  </si>
  <si>
    <t>2056960634</t>
  </si>
  <si>
    <t>52</t>
  </si>
  <si>
    <t>U101X02</t>
  </si>
  <si>
    <t>Demontáž stávajícího vzduchovodu z pozinkovaného plechu, včetně rozřezání potrubí, likvidace a uskldnění na skládku</t>
  </si>
  <si>
    <t>-2119578156</t>
  </si>
  <si>
    <t>53</t>
  </si>
  <si>
    <t>U101X03</t>
  </si>
  <si>
    <t>Výřez do stávajícho dešťového svodu</t>
  </si>
  <si>
    <t>114573586</t>
  </si>
  <si>
    <t>54</t>
  </si>
  <si>
    <t>U101X04</t>
  </si>
  <si>
    <t>Odvodňovací žlab nízký s pozinkovanou mříží o rozměru 75mm x 130mm x 1000mm - dodávka a montáž</t>
  </si>
  <si>
    <t>-364338529</t>
  </si>
  <si>
    <t>55</t>
  </si>
  <si>
    <t>U101X05</t>
  </si>
  <si>
    <t>Potrubí kanalizační z PP připojovací DN 40 - dodávka a montáž</t>
  </si>
  <si>
    <t>-866741807</t>
  </si>
  <si>
    <t>56</t>
  </si>
  <si>
    <t>U101X06</t>
  </si>
  <si>
    <t>Odporový kabel samoregulační v délce 1m s teplotním čidlem - termostatem - dodávka a montáž včetně připojení k elektrické síti - napájení</t>
  </si>
  <si>
    <t>1050611692</t>
  </si>
  <si>
    <t>57</t>
  </si>
  <si>
    <t>U101X07</t>
  </si>
  <si>
    <t>Krycí mřížka pozinkovaná se síťkou proti hmyzu na VZT potrubí - neověřený rozměr 500mm x 250mm - dodávka a montáž</t>
  </si>
  <si>
    <t>2130875664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</si>
</sst>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3" fillId="5" borderId="0" xfId="0" applyNumberFormat="1" applyFont="1" applyFill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AH12" sqref="AH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>
      <c r="AR2" s="229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5" t="s">
        <v>6</v>
      </c>
      <c r="BT2" s="15" t="s">
        <v>7</v>
      </c>
    </row>
    <row r="3" spans="1:74" s="1" customForma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18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.75">
      <c r="B5" s="18"/>
      <c r="D5" s="22" t="s">
        <v>13</v>
      </c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8"/>
      <c r="BE5" s="209" t="s">
        <v>15</v>
      </c>
      <c r="BS5" s="15" t="s">
        <v>6</v>
      </c>
    </row>
    <row r="6" spans="1:74" s="1" customFormat="1" ht="15">
      <c r="B6" s="18"/>
      <c r="D6" s="24" t="s">
        <v>16</v>
      </c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8"/>
      <c r="BE6" s="210"/>
      <c r="BS6" s="15" t="s">
        <v>6</v>
      </c>
    </row>
    <row r="7" spans="1:74" s="1" customFormat="1" ht="12.75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10"/>
      <c r="BS7" s="15" t="s">
        <v>6</v>
      </c>
    </row>
    <row r="8" spans="1:74" s="1" customFormat="1" ht="12.75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10"/>
      <c r="BS8" s="15" t="s">
        <v>6</v>
      </c>
    </row>
    <row r="9" spans="1:74" s="1" customFormat="1">
      <c r="B9" s="18"/>
      <c r="AR9" s="18"/>
      <c r="BE9" s="210"/>
      <c r="BS9" s="15" t="s">
        <v>6</v>
      </c>
    </row>
    <row r="10" spans="1:74" s="1" customFormat="1" ht="12.75">
      <c r="B10" s="18"/>
      <c r="D10" s="25" t="s">
        <v>24</v>
      </c>
      <c r="AK10" s="25" t="s">
        <v>25</v>
      </c>
      <c r="AN10" s="23" t="s">
        <v>1</v>
      </c>
      <c r="AR10" s="18"/>
      <c r="BE10" s="210"/>
      <c r="BS10" s="15" t="s">
        <v>6</v>
      </c>
    </row>
    <row r="11" spans="1:74" s="1" customFormat="1" ht="12.75">
      <c r="B11" s="18"/>
      <c r="E11" s="23" t="s">
        <v>26</v>
      </c>
      <c r="AK11" s="25" t="s">
        <v>27</v>
      </c>
      <c r="AN11" s="23" t="s">
        <v>1</v>
      </c>
      <c r="AR11" s="18"/>
      <c r="BE11" s="210"/>
      <c r="BS11" s="15" t="s">
        <v>6</v>
      </c>
    </row>
    <row r="12" spans="1:74" s="1" customFormat="1">
      <c r="B12" s="18"/>
      <c r="AR12" s="18"/>
      <c r="BE12" s="210"/>
      <c r="BS12" s="15" t="s">
        <v>6</v>
      </c>
    </row>
    <row r="13" spans="1:74" s="1" customFormat="1" ht="12.75">
      <c r="B13" s="18"/>
      <c r="D13" s="25" t="s">
        <v>28</v>
      </c>
      <c r="AK13" s="25" t="s">
        <v>25</v>
      </c>
      <c r="AN13" s="27" t="s">
        <v>29</v>
      </c>
      <c r="AR13" s="18"/>
      <c r="BE13" s="210"/>
      <c r="BS13" s="15" t="s">
        <v>6</v>
      </c>
    </row>
    <row r="14" spans="1:74" ht="12.75">
      <c r="B14" s="18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5" t="s">
        <v>27</v>
      </c>
      <c r="AN14" s="27" t="s">
        <v>29</v>
      </c>
      <c r="AR14" s="18"/>
      <c r="BE14" s="210"/>
      <c r="BS14" s="15" t="s">
        <v>6</v>
      </c>
    </row>
    <row r="15" spans="1:74" s="1" customFormat="1">
      <c r="B15" s="18"/>
      <c r="AR15" s="18"/>
      <c r="BE15" s="210"/>
      <c r="BS15" s="15" t="s">
        <v>3</v>
      </c>
    </row>
    <row r="16" spans="1:74" s="1" customFormat="1" ht="12.75">
      <c r="B16" s="18"/>
      <c r="D16" s="25" t="s">
        <v>30</v>
      </c>
      <c r="AK16" s="25" t="s">
        <v>25</v>
      </c>
      <c r="AN16" s="23" t="s">
        <v>1</v>
      </c>
      <c r="AR16" s="18"/>
      <c r="BE16" s="210"/>
      <c r="BS16" s="15" t="s">
        <v>3</v>
      </c>
    </row>
    <row r="17" spans="1:71" s="1" customFormat="1" ht="12.75">
      <c r="B17" s="18"/>
      <c r="E17" s="23" t="s">
        <v>31</v>
      </c>
      <c r="AK17" s="25" t="s">
        <v>27</v>
      </c>
      <c r="AN17" s="23" t="s">
        <v>1</v>
      </c>
      <c r="AR17" s="18"/>
      <c r="BE17" s="210"/>
      <c r="BS17" s="15" t="s">
        <v>32</v>
      </c>
    </row>
    <row r="18" spans="1:71" s="1" customFormat="1">
      <c r="B18" s="18"/>
      <c r="AR18" s="18"/>
      <c r="BE18" s="210"/>
      <c r="BS18" s="15" t="s">
        <v>6</v>
      </c>
    </row>
    <row r="19" spans="1:71" s="1" customFormat="1" ht="12.75">
      <c r="B19" s="18"/>
      <c r="D19" s="25" t="s">
        <v>33</v>
      </c>
      <c r="AK19" s="25" t="s">
        <v>25</v>
      </c>
      <c r="AN19" s="23" t="s">
        <v>1</v>
      </c>
      <c r="AR19" s="18"/>
      <c r="BE19" s="210"/>
      <c r="BS19" s="15" t="s">
        <v>6</v>
      </c>
    </row>
    <row r="20" spans="1:71" s="1" customFormat="1" ht="12.75">
      <c r="B20" s="18"/>
      <c r="E20" s="23" t="s">
        <v>26</v>
      </c>
      <c r="AK20" s="25" t="s">
        <v>27</v>
      </c>
      <c r="AN20" s="23" t="s">
        <v>1</v>
      </c>
      <c r="AR20" s="18"/>
      <c r="BE20" s="210"/>
      <c r="BS20" s="15" t="s">
        <v>32</v>
      </c>
    </row>
    <row r="21" spans="1:71" s="1" customFormat="1">
      <c r="B21" s="18"/>
      <c r="AR21" s="18"/>
      <c r="BE21" s="210"/>
    </row>
    <row r="22" spans="1:71" s="1" customFormat="1" ht="12.75">
      <c r="B22" s="18"/>
      <c r="D22" s="25" t="s">
        <v>34</v>
      </c>
      <c r="AR22" s="18"/>
      <c r="BE22" s="210"/>
    </row>
    <row r="23" spans="1:71" s="1" customFormat="1" ht="12.75">
      <c r="B23" s="18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8"/>
      <c r="BE23" s="210"/>
    </row>
    <row r="24" spans="1:71" s="1" customFormat="1">
      <c r="B24" s="18"/>
      <c r="AR24" s="18"/>
      <c r="BE24" s="210"/>
    </row>
    <row r="25" spans="1:71" s="1" customForma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0"/>
    </row>
    <row r="26" spans="1:71" s="1" customFormat="1" ht="12.75">
      <c r="B26" s="18"/>
      <c r="D26" s="30" t="s">
        <v>35</v>
      </c>
      <c r="AK26" s="218">
        <f>ROUND(AG94,2)</f>
        <v>0</v>
      </c>
      <c r="AL26" s="213"/>
      <c r="AM26" s="213"/>
      <c r="AN26" s="213"/>
      <c r="AO26" s="213"/>
      <c r="AR26" s="18"/>
      <c r="BE26" s="210"/>
    </row>
    <row r="27" spans="1:71" s="1" customFormat="1" ht="12.75">
      <c r="B27" s="18"/>
      <c r="D27" s="30" t="s">
        <v>36</v>
      </c>
      <c r="AK27" s="218">
        <f>ROUND(AG97, 2)</f>
        <v>0</v>
      </c>
      <c r="AL27" s="218"/>
      <c r="AM27" s="218"/>
      <c r="AN27" s="218"/>
      <c r="AO27" s="218"/>
      <c r="AR27" s="18"/>
      <c r="BE27" s="210"/>
    </row>
    <row r="28" spans="1:7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210"/>
    </row>
    <row r="29" spans="1:71" s="2" customFormat="1" ht="12.75">
      <c r="A29" s="31"/>
      <c r="B29" s="32"/>
      <c r="C29" s="31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9">
        <f>ROUND(AK26 + AK27, 2)</f>
        <v>0</v>
      </c>
      <c r="AL29" s="220"/>
      <c r="AM29" s="220"/>
      <c r="AN29" s="220"/>
      <c r="AO29" s="220"/>
      <c r="AP29" s="31"/>
      <c r="AQ29" s="31"/>
      <c r="AR29" s="32"/>
      <c r="BE29" s="210"/>
    </row>
    <row r="30" spans="1:71" s="2" customForma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210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21" t="s">
        <v>38</v>
      </c>
      <c r="M31" s="221"/>
      <c r="N31" s="221"/>
      <c r="O31" s="221"/>
      <c r="P31" s="221"/>
      <c r="Q31" s="31"/>
      <c r="R31" s="31"/>
      <c r="S31" s="31"/>
      <c r="T31" s="31"/>
      <c r="U31" s="31"/>
      <c r="V31" s="31"/>
      <c r="W31" s="221" t="s">
        <v>39</v>
      </c>
      <c r="X31" s="221"/>
      <c r="Y31" s="221"/>
      <c r="Z31" s="221"/>
      <c r="AA31" s="221"/>
      <c r="AB31" s="221"/>
      <c r="AC31" s="221"/>
      <c r="AD31" s="221"/>
      <c r="AE31" s="221"/>
      <c r="AF31" s="31"/>
      <c r="AG31" s="31"/>
      <c r="AH31" s="31"/>
      <c r="AI31" s="31"/>
      <c r="AJ31" s="31"/>
      <c r="AK31" s="221" t="s">
        <v>40</v>
      </c>
      <c r="AL31" s="221"/>
      <c r="AM31" s="221"/>
      <c r="AN31" s="221"/>
      <c r="AO31" s="221"/>
      <c r="AP31" s="31"/>
      <c r="AQ31" s="31"/>
      <c r="AR31" s="32"/>
      <c r="BE31" s="210"/>
    </row>
    <row r="32" spans="1:71" s="3" customFormat="1" ht="12.75">
      <c r="B32" s="36"/>
      <c r="D32" s="25" t="s">
        <v>41</v>
      </c>
      <c r="F32" s="25" t="s">
        <v>42</v>
      </c>
      <c r="L32" s="222">
        <v>0.21</v>
      </c>
      <c r="M32" s="223"/>
      <c r="N32" s="223"/>
      <c r="O32" s="223"/>
      <c r="P32" s="223"/>
      <c r="W32" s="224">
        <f>ROUND(AZ94 + SUM(CD97:CD101),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4">
        <f>ROUND(AV94 + SUM(BY97:BY101), 2)</f>
        <v>0</v>
      </c>
      <c r="AL32" s="223"/>
      <c r="AM32" s="223"/>
      <c r="AN32" s="223"/>
      <c r="AO32" s="223"/>
      <c r="AR32" s="36"/>
      <c r="BE32" s="211"/>
    </row>
    <row r="33" spans="1:57" s="3" customFormat="1" ht="12.75">
      <c r="B33" s="36"/>
      <c r="F33" s="25" t="s">
        <v>43</v>
      </c>
      <c r="L33" s="222">
        <v>0.15</v>
      </c>
      <c r="M33" s="223"/>
      <c r="N33" s="223"/>
      <c r="O33" s="223"/>
      <c r="P33" s="223"/>
      <c r="W33" s="224">
        <f>ROUND(BA94 + SUM(CE97:CE101),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4">
        <f>ROUND(AW94 + SUM(BZ97:BZ101), 2)</f>
        <v>0</v>
      </c>
      <c r="AL33" s="223"/>
      <c r="AM33" s="223"/>
      <c r="AN33" s="223"/>
      <c r="AO33" s="223"/>
      <c r="AR33" s="36"/>
      <c r="BE33" s="211"/>
    </row>
    <row r="34" spans="1:57" s="3" customFormat="1" ht="12.75">
      <c r="B34" s="36"/>
      <c r="F34" s="25" t="s">
        <v>44</v>
      </c>
      <c r="L34" s="222">
        <v>0.21</v>
      </c>
      <c r="M34" s="223"/>
      <c r="N34" s="223"/>
      <c r="O34" s="223"/>
      <c r="P34" s="223"/>
      <c r="W34" s="224">
        <f>ROUND(BB94 + SUM(CF97:CF101), 2)</f>
        <v>0</v>
      </c>
      <c r="X34" s="223"/>
      <c r="Y34" s="223"/>
      <c r="Z34" s="223"/>
      <c r="AA34" s="223"/>
      <c r="AB34" s="223"/>
      <c r="AC34" s="223"/>
      <c r="AD34" s="223"/>
      <c r="AE34" s="223"/>
      <c r="AK34" s="224">
        <v>0</v>
      </c>
      <c r="AL34" s="223"/>
      <c r="AM34" s="223"/>
      <c r="AN34" s="223"/>
      <c r="AO34" s="223"/>
      <c r="AR34" s="36"/>
      <c r="BE34" s="211"/>
    </row>
    <row r="35" spans="1:57" s="3" customFormat="1" ht="12.75">
      <c r="B35" s="36"/>
      <c r="F35" s="25" t="s">
        <v>45</v>
      </c>
      <c r="L35" s="222">
        <v>0.15</v>
      </c>
      <c r="M35" s="223"/>
      <c r="N35" s="223"/>
      <c r="O35" s="223"/>
      <c r="P35" s="223"/>
      <c r="W35" s="224">
        <f>ROUND(BC94 + SUM(CG97:CG101), 2)</f>
        <v>0</v>
      </c>
      <c r="X35" s="223"/>
      <c r="Y35" s="223"/>
      <c r="Z35" s="223"/>
      <c r="AA35" s="223"/>
      <c r="AB35" s="223"/>
      <c r="AC35" s="223"/>
      <c r="AD35" s="223"/>
      <c r="AE35" s="223"/>
      <c r="AK35" s="224">
        <v>0</v>
      </c>
      <c r="AL35" s="223"/>
      <c r="AM35" s="223"/>
      <c r="AN35" s="223"/>
      <c r="AO35" s="223"/>
      <c r="AR35" s="36"/>
    </row>
    <row r="36" spans="1:57" s="3" customFormat="1" ht="12.75">
      <c r="B36" s="36"/>
      <c r="F36" s="25" t="s">
        <v>46</v>
      </c>
      <c r="L36" s="222">
        <v>0</v>
      </c>
      <c r="M36" s="223"/>
      <c r="N36" s="223"/>
      <c r="O36" s="223"/>
      <c r="P36" s="223"/>
      <c r="W36" s="224">
        <f>ROUND(BD94 + SUM(CH97:CH101), 2)</f>
        <v>0</v>
      </c>
      <c r="X36" s="223"/>
      <c r="Y36" s="223"/>
      <c r="Z36" s="223"/>
      <c r="AA36" s="223"/>
      <c r="AB36" s="223"/>
      <c r="AC36" s="223"/>
      <c r="AD36" s="223"/>
      <c r="AE36" s="223"/>
      <c r="AK36" s="224">
        <v>0</v>
      </c>
      <c r="AL36" s="223"/>
      <c r="AM36" s="223"/>
      <c r="AN36" s="223"/>
      <c r="AO36" s="223"/>
      <c r="AR36" s="36"/>
    </row>
    <row r="37" spans="1:57" s="2" customForma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15.75">
      <c r="A38" s="31"/>
      <c r="B38" s="32"/>
      <c r="C38" s="37"/>
      <c r="D38" s="38" t="s">
        <v>47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48</v>
      </c>
      <c r="U38" s="39"/>
      <c r="V38" s="39"/>
      <c r="W38" s="39"/>
      <c r="X38" s="225" t="s">
        <v>49</v>
      </c>
      <c r="Y38" s="226"/>
      <c r="Z38" s="226"/>
      <c r="AA38" s="226"/>
      <c r="AB38" s="226"/>
      <c r="AC38" s="39"/>
      <c r="AD38" s="39"/>
      <c r="AE38" s="39"/>
      <c r="AF38" s="39"/>
      <c r="AG38" s="39"/>
      <c r="AH38" s="39"/>
      <c r="AI38" s="39"/>
      <c r="AJ38" s="39"/>
      <c r="AK38" s="227">
        <f>SUM(AK29:AK36)</f>
        <v>0</v>
      </c>
      <c r="AL38" s="226"/>
      <c r="AM38" s="226"/>
      <c r="AN38" s="226"/>
      <c r="AO38" s="228"/>
      <c r="AP38" s="37"/>
      <c r="AQ38" s="37"/>
      <c r="AR38" s="32"/>
      <c r="BE38" s="31"/>
    </row>
    <row r="39" spans="1:57" s="2" customForma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>
      <c r="B41" s="18"/>
      <c r="AR41" s="18"/>
    </row>
    <row r="42" spans="1:57" s="1" customFormat="1">
      <c r="B42" s="18"/>
      <c r="AR42" s="18"/>
    </row>
    <row r="43" spans="1:57" s="1" customFormat="1">
      <c r="B43" s="18"/>
      <c r="AR43" s="18"/>
    </row>
    <row r="44" spans="1:57" s="1" customFormat="1">
      <c r="B44" s="18"/>
      <c r="AR44" s="18"/>
    </row>
    <row r="45" spans="1:57" s="1" customFormat="1">
      <c r="B45" s="18"/>
      <c r="AR45" s="18"/>
    </row>
    <row r="46" spans="1:57" s="1" customFormat="1">
      <c r="B46" s="18"/>
      <c r="AR46" s="18"/>
    </row>
    <row r="47" spans="1:57" s="1" customFormat="1">
      <c r="B47" s="18"/>
      <c r="AR47" s="18"/>
    </row>
    <row r="48" spans="1:57" s="1" customFormat="1">
      <c r="B48" s="18"/>
      <c r="AR48" s="18"/>
    </row>
    <row r="49" spans="1:57" s="2" customFormat="1" ht="12.75">
      <c r="B49" s="41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1"/>
      <c r="B60" s="32"/>
      <c r="C60" s="31"/>
      <c r="D60" s="44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52</v>
      </c>
      <c r="AI60" s="34"/>
      <c r="AJ60" s="34"/>
      <c r="AK60" s="34"/>
      <c r="AL60" s="34"/>
      <c r="AM60" s="44" t="s">
        <v>53</v>
      </c>
      <c r="AN60" s="34"/>
      <c r="AO60" s="34"/>
      <c r="AP60" s="31"/>
      <c r="AQ60" s="31"/>
      <c r="AR60" s="32"/>
      <c r="BE60" s="31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1"/>
      <c r="B64" s="32"/>
      <c r="C64" s="31"/>
      <c r="D64" s="42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55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1"/>
      <c r="B75" s="32"/>
      <c r="C75" s="31"/>
      <c r="D75" s="44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52</v>
      </c>
      <c r="AI75" s="34"/>
      <c r="AJ75" s="34"/>
      <c r="AK75" s="34"/>
      <c r="AL75" s="34"/>
      <c r="AM75" s="44" t="s">
        <v>53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18">
      <c r="A82" s="31"/>
      <c r="B82" s="32"/>
      <c r="C82" s="19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.75">
      <c r="B84" s="50"/>
      <c r="C84" s="25" t="s">
        <v>13</v>
      </c>
      <c r="L84" s="4" t="str">
        <f>K5</f>
        <v>173-2022</v>
      </c>
      <c r="AR84" s="50"/>
    </row>
    <row r="85" spans="1:91" s="5" customFormat="1" ht="15">
      <c r="B85" s="51"/>
      <c r="C85" s="52" t="s">
        <v>16</v>
      </c>
      <c r="L85" s="185" t="str">
        <f>K6</f>
        <v>REKONSTRUKCE 1.NP DOMU NÁM. T. G. MASARYKA 10, V HOLICÍCH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1"/>
    </row>
    <row r="86" spans="1:91" s="2" customForma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.75">
      <c r="A87" s="31"/>
      <c r="B87" s="32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Holice v Čechách [641146] 34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187" t="str">
        <f>IF(AN8= "","",AN8)</f>
        <v>26. 9. 2022</v>
      </c>
      <c r="AN87" s="187"/>
      <c r="AO87" s="31"/>
      <c r="AP87" s="31"/>
      <c r="AQ87" s="31"/>
      <c r="AR87" s="32"/>
      <c r="BE87" s="31"/>
    </row>
    <row r="88" spans="1:91" s="2" customForma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2.75">
      <c r="A89" s="31"/>
      <c r="B89" s="32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30</v>
      </c>
      <c r="AJ89" s="31"/>
      <c r="AK89" s="31"/>
      <c r="AL89" s="31"/>
      <c r="AM89" s="192" t="str">
        <f>IF(E17="","",E17)</f>
        <v>O. Zikán</v>
      </c>
      <c r="AN89" s="193"/>
      <c r="AO89" s="193"/>
      <c r="AP89" s="193"/>
      <c r="AQ89" s="31"/>
      <c r="AR89" s="32"/>
      <c r="AS89" s="188" t="s">
        <v>57</v>
      </c>
      <c r="AT89" s="18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2.75">
      <c r="A90" s="31"/>
      <c r="B90" s="32"/>
      <c r="C90" s="25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33</v>
      </c>
      <c r="AJ90" s="31"/>
      <c r="AK90" s="31"/>
      <c r="AL90" s="31"/>
      <c r="AM90" s="192" t="str">
        <f>IF(E20="","",E20)</f>
        <v xml:space="preserve"> </v>
      </c>
      <c r="AN90" s="193"/>
      <c r="AO90" s="193"/>
      <c r="AP90" s="193"/>
      <c r="AQ90" s="31"/>
      <c r="AR90" s="32"/>
      <c r="AS90" s="190"/>
      <c r="AT90" s="19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190"/>
      <c r="AT91" s="19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4">
      <c r="A92" s="31"/>
      <c r="B92" s="32"/>
      <c r="C92" s="197" t="s">
        <v>58</v>
      </c>
      <c r="D92" s="195"/>
      <c r="E92" s="195"/>
      <c r="F92" s="195"/>
      <c r="G92" s="195"/>
      <c r="H92" s="59"/>
      <c r="I92" s="194" t="s">
        <v>59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8" t="s">
        <v>60</v>
      </c>
      <c r="AH92" s="195"/>
      <c r="AI92" s="195"/>
      <c r="AJ92" s="195"/>
      <c r="AK92" s="195"/>
      <c r="AL92" s="195"/>
      <c r="AM92" s="195"/>
      <c r="AN92" s="194" t="s">
        <v>61</v>
      </c>
      <c r="AO92" s="195"/>
      <c r="AP92" s="196"/>
      <c r="AQ92" s="60" t="s">
        <v>62</v>
      </c>
      <c r="AR92" s="32"/>
      <c r="AS92" s="61" t="s">
        <v>63</v>
      </c>
      <c r="AT92" s="62" t="s">
        <v>64</v>
      </c>
      <c r="AU92" s="62" t="s">
        <v>65</v>
      </c>
      <c r="AV92" s="62" t="s">
        <v>66</v>
      </c>
      <c r="AW92" s="62" t="s">
        <v>67</v>
      </c>
      <c r="AX92" s="62" t="s">
        <v>68</v>
      </c>
      <c r="AY92" s="62" t="s">
        <v>69</v>
      </c>
      <c r="AZ92" s="62" t="s">
        <v>70</v>
      </c>
      <c r="BA92" s="62" t="s">
        <v>71</v>
      </c>
      <c r="BB92" s="62" t="s">
        <v>72</v>
      </c>
      <c r="BC92" s="62" t="s">
        <v>73</v>
      </c>
      <c r="BD92" s="63" t="s">
        <v>74</v>
      </c>
      <c r="BE92" s="31"/>
    </row>
    <row r="93" spans="1:91" s="2" customForma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15.75">
      <c r="B94" s="67"/>
      <c r="C94" s="68" t="s">
        <v>75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76</v>
      </c>
      <c r="BT94" s="76" t="s">
        <v>77</v>
      </c>
      <c r="BU94" s="77" t="s">
        <v>78</v>
      </c>
      <c r="BV94" s="76" t="s">
        <v>79</v>
      </c>
      <c r="BW94" s="76" t="s">
        <v>4</v>
      </c>
      <c r="BX94" s="76" t="s">
        <v>80</v>
      </c>
      <c r="CL94" s="76" t="s">
        <v>1</v>
      </c>
    </row>
    <row r="95" spans="1:91" s="7" customFormat="1" ht="22.5">
      <c r="A95" s="78" t="s">
        <v>81</v>
      </c>
      <c r="B95" s="79"/>
      <c r="C95" s="80"/>
      <c r="D95" s="199" t="s">
        <v>82</v>
      </c>
      <c r="E95" s="199"/>
      <c r="F95" s="199"/>
      <c r="G95" s="199"/>
      <c r="H95" s="199"/>
      <c r="I95" s="81"/>
      <c r="J95" s="199" t="s">
        <v>83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'D.1.4.2 - ZAŘÍZENÍ PRO VY...'!J30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82" t="s">
        <v>84</v>
      </c>
      <c r="AR95" s="79"/>
      <c r="AS95" s="83">
        <v>0</v>
      </c>
      <c r="AT95" s="84">
        <f>ROUND(SUM(AV95:AW95),2)</f>
        <v>0</v>
      </c>
      <c r="AU95" s="85">
        <f>'D.1.4.2 - ZAŘÍZENÍ PRO VY...'!P124</f>
        <v>0</v>
      </c>
      <c r="AV95" s="84">
        <f>'D.1.4.2 - ZAŘÍZENÍ PRO VY...'!J33</f>
        <v>0</v>
      </c>
      <c r="AW95" s="84">
        <f>'D.1.4.2 - ZAŘÍZENÍ PRO VY...'!J34</f>
        <v>0</v>
      </c>
      <c r="AX95" s="84">
        <f>'D.1.4.2 - ZAŘÍZENÍ PRO VY...'!J35</f>
        <v>0</v>
      </c>
      <c r="AY95" s="84">
        <f>'D.1.4.2 - ZAŘÍZENÍ PRO VY...'!J36</f>
        <v>0</v>
      </c>
      <c r="AZ95" s="84">
        <f>'D.1.4.2 - ZAŘÍZENÍ PRO VY...'!F33</f>
        <v>0</v>
      </c>
      <c r="BA95" s="84">
        <f>'D.1.4.2 - ZAŘÍZENÍ PRO VY...'!F34</f>
        <v>0</v>
      </c>
      <c r="BB95" s="84">
        <f>'D.1.4.2 - ZAŘÍZENÍ PRO VY...'!F35</f>
        <v>0</v>
      </c>
      <c r="BC95" s="84">
        <f>'D.1.4.2 - ZAŘÍZENÍ PRO VY...'!F36</f>
        <v>0</v>
      </c>
      <c r="BD95" s="86">
        <f>'D.1.4.2 - ZAŘÍZENÍ PRO VY...'!F37</f>
        <v>0</v>
      </c>
      <c r="BT95" s="87" t="s">
        <v>85</v>
      </c>
      <c r="BV95" s="87" t="s">
        <v>79</v>
      </c>
      <c r="BW95" s="87" t="s">
        <v>86</v>
      </c>
      <c r="BX95" s="87" t="s">
        <v>4</v>
      </c>
      <c r="CL95" s="87" t="s">
        <v>1</v>
      </c>
      <c r="CM95" s="87" t="s">
        <v>87</v>
      </c>
    </row>
    <row r="96" spans="1:91">
      <c r="B96" s="18"/>
      <c r="AR96" s="18"/>
    </row>
    <row r="97" spans="1:89" s="2" customFormat="1" ht="24">
      <c r="A97" s="31"/>
      <c r="B97" s="32"/>
      <c r="C97" s="68" t="s">
        <v>88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207">
        <f>ROUND(SUM(AG98:AG101), 2)</f>
        <v>0</v>
      </c>
      <c r="AH97" s="207"/>
      <c r="AI97" s="207"/>
      <c r="AJ97" s="207"/>
      <c r="AK97" s="207"/>
      <c r="AL97" s="207"/>
      <c r="AM97" s="207"/>
      <c r="AN97" s="207">
        <f>ROUND(SUM(AN98:AN101), 2)</f>
        <v>0</v>
      </c>
      <c r="AO97" s="207"/>
      <c r="AP97" s="207"/>
      <c r="AQ97" s="88"/>
      <c r="AR97" s="32"/>
      <c r="AS97" s="61" t="s">
        <v>89</v>
      </c>
      <c r="AT97" s="62" t="s">
        <v>90</v>
      </c>
      <c r="AU97" s="62" t="s">
        <v>41</v>
      </c>
      <c r="AV97" s="63" t="s">
        <v>64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89" s="2" customFormat="1" ht="12.75">
      <c r="A98" s="31"/>
      <c r="B98" s="32"/>
      <c r="C98" s="31"/>
      <c r="D98" s="204" t="s">
        <v>91</v>
      </c>
      <c r="E98" s="204"/>
      <c r="F98" s="204"/>
      <c r="G98" s="204"/>
      <c r="H98" s="204"/>
      <c r="I98" s="204"/>
      <c r="J98" s="204"/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31"/>
      <c r="AD98" s="31"/>
      <c r="AE98" s="31"/>
      <c r="AF98" s="31"/>
      <c r="AG98" s="202">
        <f>ROUND(AG94 * AS98, 2)</f>
        <v>0</v>
      </c>
      <c r="AH98" s="203"/>
      <c r="AI98" s="203"/>
      <c r="AJ98" s="203"/>
      <c r="AK98" s="203"/>
      <c r="AL98" s="203"/>
      <c r="AM98" s="203"/>
      <c r="AN98" s="203">
        <f>ROUND(AG98 + AV98, 2)</f>
        <v>0</v>
      </c>
      <c r="AO98" s="203"/>
      <c r="AP98" s="203"/>
      <c r="AQ98" s="31"/>
      <c r="AR98" s="32"/>
      <c r="AS98" s="89">
        <v>0</v>
      </c>
      <c r="AT98" s="90" t="s">
        <v>92</v>
      </c>
      <c r="AU98" s="90" t="s">
        <v>42</v>
      </c>
      <c r="AV98" s="91">
        <f>ROUND(IF(AU98="základní",AG98*L32,IF(AU98="snížená",AG98*L33,0)), 2)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V98" s="15" t="s">
        <v>93</v>
      </c>
      <c r="BY98" s="92">
        <f>IF(AU98="základní",AV98,0)</f>
        <v>0</v>
      </c>
      <c r="BZ98" s="92">
        <f>IF(AU98="snížená",AV98,0)</f>
        <v>0</v>
      </c>
      <c r="CA98" s="92">
        <v>0</v>
      </c>
      <c r="CB98" s="92">
        <v>0</v>
      </c>
      <c r="CC98" s="92">
        <v>0</v>
      </c>
      <c r="CD98" s="92">
        <f>IF(AU98="základní",AG98,0)</f>
        <v>0</v>
      </c>
      <c r="CE98" s="92">
        <f>IF(AU98="snížená",AG98,0)</f>
        <v>0</v>
      </c>
      <c r="CF98" s="92">
        <f>IF(AU98="zákl. přenesená",AG98,0)</f>
        <v>0</v>
      </c>
      <c r="CG98" s="92">
        <f>IF(AU98="sníž. přenesená",AG98,0)</f>
        <v>0</v>
      </c>
      <c r="CH98" s="92">
        <f>IF(AU98="nulová",AG98,0)</f>
        <v>0</v>
      </c>
      <c r="CI98" s="15">
        <f>IF(AU98="základní",1,IF(AU98="snížená",2,IF(AU98="zákl. přenesená",4,IF(AU98="sníž. přenesená",5,3))))</f>
        <v>1</v>
      </c>
      <c r="CJ98" s="15">
        <f>IF(AT98="stavební čast",1,IF(AT98="investiční čast",2,3))</f>
        <v>1</v>
      </c>
      <c r="CK98" s="15" t="str">
        <f>IF(D98="Vyplň vlastní","","x")</f>
        <v>x</v>
      </c>
    </row>
    <row r="99" spans="1:89" s="2" customFormat="1" ht="12.75">
      <c r="A99" s="31"/>
      <c r="B99" s="32"/>
      <c r="C99" s="31"/>
      <c r="D99" s="205" t="s">
        <v>94</v>
      </c>
      <c r="E99" s="204"/>
      <c r="F99" s="204"/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31"/>
      <c r="AD99" s="31"/>
      <c r="AE99" s="31"/>
      <c r="AF99" s="31"/>
      <c r="AG99" s="202">
        <f>ROUND(AG94 * AS99, 2)</f>
        <v>0</v>
      </c>
      <c r="AH99" s="203"/>
      <c r="AI99" s="203"/>
      <c r="AJ99" s="203"/>
      <c r="AK99" s="203"/>
      <c r="AL99" s="203"/>
      <c r="AM99" s="203"/>
      <c r="AN99" s="203">
        <f>ROUND(AG99 + AV99, 2)</f>
        <v>0</v>
      </c>
      <c r="AO99" s="203"/>
      <c r="AP99" s="203"/>
      <c r="AQ99" s="31"/>
      <c r="AR99" s="32"/>
      <c r="AS99" s="89">
        <v>0</v>
      </c>
      <c r="AT99" s="90" t="s">
        <v>92</v>
      </c>
      <c r="AU99" s="90" t="s">
        <v>42</v>
      </c>
      <c r="AV99" s="91">
        <f>ROUND(IF(AU99="základní",AG99*L32,IF(AU99="snížená",AG99*L33,0)), 2)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V99" s="15" t="s">
        <v>95</v>
      </c>
      <c r="BY99" s="92">
        <f>IF(AU99="základní",AV99,0)</f>
        <v>0</v>
      </c>
      <c r="BZ99" s="92">
        <f>IF(AU99="snížená",AV99,0)</f>
        <v>0</v>
      </c>
      <c r="CA99" s="92">
        <v>0</v>
      </c>
      <c r="CB99" s="92">
        <v>0</v>
      </c>
      <c r="CC99" s="92">
        <v>0</v>
      </c>
      <c r="CD99" s="92">
        <f>IF(AU99="základní",AG99,0)</f>
        <v>0</v>
      </c>
      <c r="CE99" s="92">
        <f>IF(AU99="snížená",AG99,0)</f>
        <v>0</v>
      </c>
      <c r="CF99" s="92">
        <f>IF(AU99="zákl. přenesená",AG99,0)</f>
        <v>0</v>
      </c>
      <c r="CG99" s="92">
        <f>IF(AU99="sníž. přenesená",AG99,0)</f>
        <v>0</v>
      </c>
      <c r="CH99" s="92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/>
      </c>
    </row>
    <row r="100" spans="1:89" s="2" customFormat="1" ht="12.75">
      <c r="A100" s="31"/>
      <c r="B100" s="32"/>
      <c r="C100" s="31"/>
      <c r="D100" s="205" t="s">
        <v>94</v>
      </c>
      <c r="E100" s="204"/>
      <c r="F100" s="204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31"/>
      <c r="AD100" s="31"/>
      <c r="AE100" s="31"/>
      <c r="AF100" s="31"/>
      <c r="AG100" s="202">
        <f>ROUND(AG94 * AS100, 2)</f>
        <v>0</v>
      </c>
      <c r="AH100" s="203"/>
      <c r="AI100" s="203"/>
      <c r="AJ100" s="203"/>
      <c r="AK100" s="203"/>
      <c r="AL100" s="203"/>
      <c r="AM100" s="203"/>
      <c r="AN100" s="203">
        <f>ROUND(AG100 + AV100, 2)</f>
        <v>0</v>
      </c>
      <c r="AO100" s="203"/>
      <c r="AP100" s="203"/>
      <c r="AQ100" s="31"/>
      <c r="AR100" s="32"/>
      <c r="AS100" s="89">
        <v>0</v>
      </c>
      <c r="AT100" s="90" t="s">
        <v>92</v>
      </c>
      <c r="AU100" s="90" t="s">
        <v>42</v>
      </c>
      <c r="AV100" s="91">
        <f>ROUND(IF(AU100="základní",AG100*L32,IF(AU100="snížená",AG100*L33,0)),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V100" s="15" t="s">
        <v>95</v>
      </c>
      <c r="BY100" s="92">
        <f>IF(AU100="základní",AV100,0)</f>
        <v>0</v>
      </c>
      <c r="BZ100" s="92">
        <f>IF(AU100="snížená",AV100,0)</f>
        <v>0</v>
      </c>
      <c r="CA100" s="92">
        <v>0</v>
      </c>
      <c r="CB100" s="92">
        <v>0</v>
      </c>
      <c r="CC100" s="92">
        <v>0</v>
      </c>
      <c r="CD100" s="92">
        <f>IF(AU100="základní",AG100,0)</f>
        <v>0</v>
      </c>
      <c r="CE100" s="92">
        <f>IF(AU100="snížená",AG100,0)</f>
        <v>0</v>
      </c>
      <c r="CF100" s="92">
        <f>IF(AU100="zákl. přenesená",AG100,0)</f>
        <v>0</v>
      </c>
      <c r="CG100" s="92">
        <f>IF(AU100="sníž. přenesená",AG100,0)</f>
        <v>0</v>
      </c>
      <c r="CH100" s="92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pans="1:89" s="2" customFormat="1" ht="12.75">
      <c r="A101" s="31"/>
      <c r="B101" s="32"/>
      <c r="C101" s="31"/>
      <c r="D101" s="205" t="s">
        <v>94</v>
      </c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31"/>
      <c r="AD101" s="31"/>
      <c r="AE101" s="31"/>
      <c r="AF101" s="31"/>
      <c r="AG101" s="202">
        <f>ROUND(AG94 * AS101, 2)</f>
        <v>0</v>
      </c>
      <c r="AH101" s="203"/>
      <c r="AI101" s="203"/>
      <c r="AJ101" s="203"/>
      <c r="AK101" s="203"/>
      <c r="AL101" s="203"/>
      <c r="AM101" s="203"/>
      <c r="AN101" s="203">
        <f>ROUND(AG101 + AV101, 2)</f>
        <v>0</v>
      </c>
      <c r="AO101" s="203"/>
      <c r="AP101" s="203"/>
      <c r="AQ101" s="31"/>
      <c r="AR101" s="32"/>
      <c r="AS101" s="93">
        <v>0</v>
      </c>
      <c r="AT101" s="94" t="s">
        <v>92</v>
      </c>
      <c r="AU101" s="94" t="s">
        <v>42</v>
      </c>
      <c r="AV101" s="95">
        <f>ROUND(IF(AU101="základní",AG101*L32,IF(AU101="snížená",AG101*L33,0)),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V101" s="15" t="s">
        <v>95</v>
      </c>
      <c r="BY101" s="92">
        <f>IF(AU101="základní",AV101,0)</f>
        <v>0</v>
      </c>
      <c r="BZ101" s="92">
        <f>IF(AU101="snížená",AV101,0)</f>
        <v>0</v>
      </c>
      <c r="CA101" s="92">
        <v>0</v>
      </c>
      <c r="CB101" s="92">
        <v>0</v>
      </c>
      <c r="CC101" s="92">
        <v>0</v>
      </c>
      <c r="CD101" s="92">
        <f>IF(AU101="základní",AG101,0)</f>
        <v>0</v>
      </c>
      <c r="CE101" s="92">
        <f>IF(AU101="snížená",AG101,0)</f>
        <v>0</v>
      </c>
      <c r="CF101" s="92">
        <f>IF(AU101="zákl. přenesená",AG101,0)</f>
        <v>0</v>
      </c>
      <c r="CG101" s="92">
        <f>IF(AU101="sníž. přenesená",AG101,0)</f>
        <v>0</v>
      </c>
      <c r="CH101" s="92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pans="1:89" s="2" customForma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89" s="2" customFormat="1" ht="15.75">
      <c r="A103" s="31"/>
      <c r="B103" s="32"/>
      <c r="C103" s="96" t="s">
        <v>96</v>
      </c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208">
        <f>ROUND(AG94 + AG97, 2)</f>
        <v>0</v>
      </c>
      <c r="AH103" s="208"/>
      <c r="AI103" s="208"/>
      <c r="AJ103" s="208"/>
      <c r="AK103" s="208"/>
      <c r="AL103" s="208"/>
      <c r="AM103" s="208"/>
      <c r="AN103" s="208">
        <f>ROUND(AN94 + AN97, 2)</f>
        <v>0</v>
      </c>
      <c r="AO103" s="208"/>
      <c r="AP103" s="208"/>
      <c r="AQ103" s="97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89" s="2" customForma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</sheetData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D.1.4.2 - ZAŘÍZENÍ PRO V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>
      <selection activeCell="F22" sqref="F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>
      <c r="L2" s="229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5" t="s">
        <v>86</v>
      </c>
    </row>
    <row r="3" spans="1:46" s="1" customForma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1:46" s="1" customFormat="1" ht="18">
      <c r="B4" s="18"/>
      <c r="D4" s="19" t="s">
        <v>97</v>
      </c>
      <c r="L4" s="18"/>
      <c r="M4" s="98" t="s">
        <v>10</v>
      </c>
      <c r="AT4" s="15" t="s">
        <v>3</v>
      </c>
    </row>
    <row r="5" spans="1:46" s="1" customFormat="1">
      <c r="B5" s="18"/>
      <c r="L5" s="18"/>
    </row>
    <row r="6" spans="1:46" s="1" customFormat="1" ht="12.75">
      <c r="B6" s="18"/>
      <c r="D6" s="25" t="s">
        <v>16</v>
      </c>
      <c r="L6" s="18"/>
    </row>
    <row r="7" spans="1:46" s="1" customFormat="1" ht="12.75">
      <c r="B7" s="18"/>
      <c r="E7" s="230" t="str">
        <f>'Rekapitulace stavby'!K6</f>
        <v>REKONSTRUKCE 1.NP DOMU NÁM. T. G. MASARYKA 10, V HOLICÍCH</v>
      </c>
      <c r="F7" s="231"/>
      <c r="G7" s="231"/>
      <c r="H7" s="231"/>
      <c r="L7" s="18"/>
    </row>
    <row r="8" spans="1:46" s="2" customFormat="1" ht="12.75">
      <c r="A8" s="31"/>
      <c r="B8" s="32"/>
      <c r="C8" s="31"/>
      <c r="D8" s="25" t="s">
        <v>98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>
      <c r="A9" s="31"/>
      <c r="B9" s="32"/>
      <c r="C9" s="31"/>
      <c r="D9" s="31"/>
      <c r="E9" s="185" t="s">
        <v>99</v>
      </c>
      <c r="F9" s="232"/>
      <c r="G9" s="232"/>
      <c r="H9" s="23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.75">
      <c r="A11" s="31"/>
      <c r="B11" s="32"/>
      <c r="C11" s="31"/>
      <c r="D11" s="25" t="s">
        <v>18</v>
      </c>
      <c r="E11" s="31"/>
      <c r="F11" s="23" t="s">
        <v>1</v>
      </c>
      <c r="G11" s="31"/>
      <c r="H11" s="31"/>
      <c r="I11" s="25" t="s">
        <v>19</v>
      </c>
      <c r="J11" s="23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.75">
      <c r="A12" s="31"/>
      <c r="B12" s="32"/>
      <c r="C12" s="31"/>
      <c r="D12" s="25" t="s">
        <v>20</v>
      </c>
      <c r="E12" s="31"/>
      <c r="F12" s="23" t="s">
        <v>21</v>
      </c>
      <c r="G12" s="31"/>
      <c r="H12" s="31"/>
      <c r="I12" s="25" t="s">
        <v>22</v>
      </c>
      <c r="J12" s="54" t="str">
        <f>'Rekapitulace stavby'!AN8</f>
        <v>26. 9. 2022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.75">
      <c r="A14" s="31"/>
      <c r="B14" s="32"/>
      <c r="C14" s="31"/>
      <c r="D14" s="25" t="s">
        <v>24</v>
      </c>
      <c r="E14" s="31"/>
      <c r="F14" s="31"/>
      <c r="G14" s="31"/>
      <c r="H14" s="31"/>
      <c r="I14" s="25" t="s">
        <v>25</v>
      </c>
      <c r="J14" s="23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.75">
      <c r="A15" s="31"/>
      <c r="B15" s="32"/>
      <c r="C15" s="31"/>
      <c r="D15" s="31"/>
      <c r="E15" s="23" t="str">
        <f>IF('Rekapitulace stavby'!E11="","",'Rekapitulace stavby'!E11)</f>
        <v xml:space="preserve"> </v>
      </c>
      <c r="F15" s="31"/>
      <c r="G15" s="31"/>
      <c r="H15" s="31"/>
      <c r="I15" s="25" t="s">
        <v>27</v>
      </c>
      <c r="J15" s="23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.75">
      <c r="A17" s="31"/>
      <c r="B17" s="32"/>
      <c r="C17" s="31"/>
      <c r="D17" s="25" t="s">
        <v>28</v>
      </c>
      <c r="E17" s="31"/>
      <c r="F17" s="31"/>
      <c r="G17" s="31"/>
      <c r="H17" s="31"/>
      <c r="I17" s="25" t="s">
        <v>25</v>
      </c>
      <c r="J17" s="26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.75">
      <c r="A18" s="31"/>
      <c r="B18" s="32"/>
      <c r="C18" s="31"/>
      <c r="D18" s="31"/>
      <c r="E18" s="233" t="str">
        <f>'Rekapitulace stavby'!E14</f>
        <v>Vyplň údaj</v>
      </c>
      <c r="F18" s="212"/>
      <c r="G18" s="212"/>
      <c r="H18" s="212"/>
      <c r="I18" s="25" t="s">
        <v>27</v>
      </c>
      <c r="J18" s="26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.75">
      <c r="A20" s="31"/>
      <c r="B20" s="32"/>
      <c r="C20" s="31"/>
      <c r="D20" s="25" t="s">
        <v>30</v>
      </c>
      <c r="E20" s="31"/>
      <c r="F20" s="31"/>
      <c r="G20" s="31"/>
      <c r="H20" s="31"/>
      <c r="I20" s="25" t="s">
        <v>25</v>
      </c>
      <c r="J20" s="23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.75">
      <c r="A21" s="31"/>
      <c r="B21" s="32"/>
      <c r="C21" s="31"/>
      <c r="D21" s="31"/>
      <c r="E21" s="23" t="s">
        <v>31</v>
      </c>
      <c r="F21" s="31"/>
      <c r="G21" s="31"/>
      <c r="H21" s="31"/>
      <c r="I21" s="25" t="s">
        <v>27</v>
      </c>
      <c r="J21" s="23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.75">
      <c r="A23" s="31"/>
      <c r="B23" s="32"/>
      <c r="C23" s="31"/>
      <c r="D23" s="25" t="s">
        <v>33</v>
      </c>
      <c r="E23" s="31"/>
      <c r="F23" s="31"/>
      <c r="G23" s="31"/>
      <c r="H23" s="31"/>
      <c r="I23" s="25" t="s">
        <v>25</v>
      </c>
      <c r="J23" s="23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.75">
      <c r="A24" s="31"/>
      <c r="B24" s="32"/>
      <c r="C24" s="31"/>
      <c r="D24" s="31"/>
      <c r="E24" s="23" t="str">
        <f>IF('Rekapitulace stavby'!E20="","",'Rekapitulace stavby'!E20)</f>
        <v xml:space="preserve"> </v>
      </c>
      <c r="F24" s="31"/>
      <c r="G24" s="31"/>
      <c r="H24" s="31"/>
      <c r="I24" s="25" t="s">
        <v>27</v>
      </c>
      <c r="J24" s="23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.75">
      <c r="A26" s="31"/>
      <c r="B26" s="32"/>
      <c r="C26" s="31"/>
      <c r="D26" s="25" t="s">
        <v>34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2.75">
      <c r="A27" s="99"/>
      <c r="B27" s="100"/>
      <c r="C27" s="99"/>
      <c r="D27" s="99"/>
      <c r="E27" s="217" t="s">
        <v>1</v>
      </c>
      <c r="F27" s="217"/>
      <c r="G27" s="217"/>
      <c r="H27" s="21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5.75">
      <c r="A30" s="31"/>
      <c r="B30" s="32"/>
      <c r="C30" s="31"/>
      <c r="D30" s="102" t="s">
        <v>37</v>
      </c>
      <c r="E30" s="31"/>
      <c r="F30" s="31"/>
      <c r="G30" s="31"/>
      <c r="H30" s="31"/>
      <c r="I30" s="31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2"/>
      <c r="C32" s="31"/>
      <c r="D32" s="31"/>
      <c r="E32" s="31"/>
      <c r="F32" s="35" t="s">
        <v>39</v>
      </c>
      <c r="G32" s="31"/>
      <c r="H32" s="31"/>
      <c r="I32" s="35" t="s">
        <v>38</v>
      </c>
      <c r="J32" s="35" t="s">
        <v>40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2.75">
      <c r="A33" s="31"/>
      <c r="B33" s="32"/>
      <c r="C33" s="31"/>
      <c r="D33" s="103" t="s">
        <v>41</v>
      </c>
      <c r="E33" s="25" t="s">
        <v>42</v>
      </c>
      <c r="F33" s="104">
        <f>ROUND((SUM(BE124:BE194)),  2)</f>
        <v>0</v>
      </c>
      <c r="G33" s="31"/>
      <c r="H33" s="31"/>
      <c r="I33" s="105">
        <v>0.21</v>
      </c>
      <c r="J33" s="104">
        <f>ROUND(((SUM(BE124:BE194))*I33),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2.75">
      <c r="A34" s="31"/>
      <c r="B34" s="32"/>
      <c r="C34" s="31"/>
      <c r="D34" s="31"/>
      <c r="E34" s="25" t="s">
        <v>43</v>
      </c>
      <c r="F34" s="104">
        <f>ROUND((SUM(BF124:BF194)),  2)</f>
        <v>0</v>
      </c>
      <c r="G34" s="31"/>
      <c r="H34" s="31"/>
      <c r="I34" s="105">
        <v>0.15</v>
      </c>
      <c r="J34" s="104">
        <f>ROUND(((SUM(BF124:BF194))*I34),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2.75">
      <c r="A35" s="31"/>
      <c r="B35" s="32"/>
      <c r="C35" s="31"/>
      <c r="D35" s="31"/>
      <c r="E35" s="25" t="s">
        <v>44</v>
      </c>
      <c r="F35" s="104">
        <f>ROUND((SUM(BG124:BG194)),  2)</f>
        <v>0</v>
      </c>
      <c r="G35" s="31"/>
      <c r="H35" s="31"/>
      <c r="I35" s="105">
        <v>0.21</v>
      </c>
      <c r="J35" s="10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2.75">
      <c r="A36" s="31"/>
      <c r="B36" s="32"/>
      <c r="C36" s="31"/>
      <c r="D36" s="31"/>
      <c r="E36" s="25" t="s">
        <v>45</v>
      </c>
      <c r="F36" s="104">
        <f>ROUND((SUM(BH124:BH194)),  2)</f>
        <v>0</v>
      </c>
      <c r="G36" s="31"/>
      <c r="H36" s="31"/>
      <c r="I36" s="105">
        <v>0.15</v>
      </c>
      <c r="J36" s="104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2.75">
      <c r="A37" s="31"/>
      <c r="B37" s="32"/>
      <c r="C37" s="31"/>
      <c r="D37" s="31"/>
      <c r="E37" s="25" t="s">
        <v>46</v>
      </c>
      <c r="F37" s="104">
        <f>ROUND((SUM(BI124:BI194)),  2)</f>
        <v>0</v>
      </c>
      <c r="G37" s="31"/>
      <c r="H37" s="31"/>
      <c r="I37" s="105">
        <v>0</v>
      </c>
      <c r="J37" s="104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5.75">
      <c r="A39" s="31"/>
      <c r="B39" s="32"/>
      <c r="C39" s="97"/>
      <c r="D39" s="106" t="s">
        <v>47</v>
      </c>
      <c r="E39" s="59"/>
      <c r="F39" s="59"/>
      <c r="G39" s="107" t="s">
        <v>48</v>
      </c>
      <c r="H39" s="108" t="s">
        <v>49</v>
      </c>
      <c r="I39" s="59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>
      <c r="B41" s="18"/>
      <c r="L41" s="18"/>
    </row>
    <row r="42" spans="1:31" s="1" customFormat="1">
      <c r="B42" s="18"/>
      <c r="L42" s="18"/>
    </row>
    <row r="43" spans="1:31" s="1" customFormat="1">
      <c r="B43" s="18"/>
      <c r="L43" s="18"/>
    </row>
    <row r="44" spans="1:31" s="1" customFormat="1">
      <c r="B44" s="18"/>
      <c r="L44" s="18"/>
    </row>
    <row r="45" spans="1:31" s="1" customFormat="1">
      <c r="B45" s="18"/>
      <c r="L45" s="18"/>
    </row>
    <row r="46" spans="1:31" s="1" customFormat="1">
      <c r="B46" s="18"/>
      <c r="L46" s="18"/>
    </row>
    <row r="47" spans="1:31" s="1" customFormat="1">
      <c r="B47" s="18"/>
      <c r="L47" s="18"/>
    </row>
    <row r="48" spans="1:31" s="1" customFormat="1">
      <c r="B48" s="18"/>
      <c r="L48" s="18"/>
    </row>
    <row r="49" spans="1:31" s="1" customFormat="1">
      <c r="B49" s="18"/>
      <c r="L49" s="18"/>
    </row>
    <row r="50" spans="1:31" s="2" customFormat="1" ht="12.75">
      <c r="B50" s="41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41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2"/>
      <c r="C61" s="31"/>
      <c r="D61" s="44" t="s">
        <v>52</v>
      </c>
      <c r="E61" s="34"/>
      <c r="F61" s="111" t="s">
        <v>53</v>
      </c>
      <c r="G61" s="44" t="s">
        <v>52</v>
      </c>
      <c r="H61" s="34"/>
      <c r="I61" s="34"/>
      <c r="J61" s="112" t="s">
        <v>53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2"/>
      <c r="C65" s="31"/>
      <c r="D65" s="42" t="s">
        <v>54</v>
      </c>
      <c r="E65" s="45"/>
      <c r="F65" s="45"/>
      <c r="G65" s="42" t="s">
        <v>55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2"/>
      <c r="C76" s="31"/>
      <c r="D76" s="44" t="s">
        <v>52</v>
      </c>
      <c r="E76" s="34"/>
      <c r="F76" s="111" t="s">
        <v>53</v>
      </c>
      <c r="G76" s="44" t="s">
        <v>52</v>
      </c>
      <c r="H76" s="34"/>
      <c r="I76" s="34"/>
      <c r="J76" s="112" t="s">
        <v>53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18">
      <c r="A82" s="31"/>
      <c r="B82" s="32"/>
      <c r="C82" s="19" t="s">
        <v>100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.75">
      <c r="A84" s="31"/>
      <c r="B84" s="32"/>
      <c r="C84" s="25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2.75">
      <c r="A85" s="31"/>
      <c r="B85" s="32"/>
      <c r="C85" s="31"/>
      <c r="D85" s="31"/>
      <c r="E85" s="230" t="str">
        <f>E7</f>
        <v>REKONSTRUKCE 1.NP DOMU NÁM. T. G. MASARYKA 10, V HOLICÍCH</v>
      </c>
      <c r="F85" s="231"/>
      <c r="G85" s="231"/>
      <c r="H85" s="231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.75">
      <c r="A86" s="31"/>
      <c r="B86" s="32"/>
      <c r="C86" s="25" t="s">
        <v>98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>
      <c r="A87" s="31"/>
      <c r="B87" s="32"/>
      <c r="C87" s="31"/>
      <c r="D87" s="31"/>
      <c r="E87" s="185" t="str">
        <f>E9</f>
        <v>D.1.4.2 - ZAŘÍZENÍ PRO VYTÁPĚNÍ STAVBY</v>
      </c>
      <c r="F87" s="232"/>
      <c r="G87" s="232"/>
      <c r="H87" s="23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.75">
      <c r="A89" s="31"/>
      <c r="B89" s="32"/>
      <c r="C89" s="25" t="s">
        <v>20</v>
      </c>
      <c r="D89" s="31"/>
      <c r="E89" s="31"/>
      <c r="F89" s="23" t="str">
        <f>F12</f>
        <v>Holice v Čechách [641146] 34</v>
      </c>
      <c r="G89" s="31"/>
      <c r="H89" s="31"/>
      <c r="I89" s="25" t="s">
        <v>22</v>
      </c>
      <c r="J89" s="54" t="str">
        <f>IF(J12="","",J12)</f>
        <v>26. 9. 2022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2.75">
      <c r="A91" s="31"/>
      <c r="B91" s="32"/>
      <c r="C91" s="25" t="s">
        <v>24</v>
      </c>
      <c r="D91" s="31"/>
      <c r="E91" s="31"/>
      <c r="F91" s="23" t="str">
        <f>E15</f>
        <v xml:space="preserve"> </v>
      </c>
      <c r="G91" s="31"/>
      <c r="H91" s="31"/>
      <c r="I91" s="25" t="s">
        <v>30</v>
      </c>
      <c r="J91" s="28" t="str">
        <f>E21</f>
        <v>O. Zikán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2.75">
      <c r="A92" s="31"/>
      <c r="B92" s="32"/>
      <c r="C92" s="25" t="s">
        <v>28</v>
      </c>
      <c r="D92" s="31"/>
      <c r="E92" s="31"/>
      <c r="F92" s="23" t="str">
        <f>IF(E18="","",E18)</f>
        <v>Vyplň údaj</v>
      </c>
      <c r="G92" s="31"/>
      <c r="H92" s="31"/>
      <c r="I92" s="25" t="s">
        <v>33</v>
      </c>
      <c r="J92" s="28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12">
      <c r="A94" s="31"/>
      <c r="B94" s="32"/>
      <c r="C94" s="113" t="s">
        <v>101</v>
      </c>
      <c r="D94" s="97"/>
      <c r="E94" s="97"/>
      <c r="F94" s="97"/>
      <c r="G94" s="97"/>
      <c r="H94" s="97"/>
      <c r="I94" s="97"/>
      <c r="J94" s="114" t="s">
        <v>102</v>
      </c>
      <c r="K94" s="9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15.75">
      <c r="A96" s="31"/>
      <c r="B96" s="32"/>
      <c r="C96" s="115" t="s">
        <v>103</v>
      </c>
      <c r="D96" s="31"/>
      <c r="E96" s="31"/>
      <c r="F96" s="31"/>
      <c r="G96" s="31"/>
      <c r="H96" s="31"/>
      <c r="I96" s="31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104</v>
      </c>
    </row>
    <row r="97" spans="1:31" s="9" customFormat="1" ht="15">
      <c r="B97" s="116"/>
      <c r="D97" s="117" t="s">
        <v>105</v>
      </c>
      <c r="E97" s="118"/>
      <c r="F97" s="118"/>
      <c r="G97" s="118"/>
      <c r="H97" s="118"/>
      <c r="I97" s="118"/>
      <c r="J97" s="119">
        <f>J125</f>
        <v>0</v>
      </c>
      <c r="L97" s="116"/>
    </row>
    <row r="98" spans="1:31" s="10" customFormat="1" ht="12.75">
      <c r="B98" s="120"/>
      <c r="D98" s="121" t="s">
        <v>106</v>
      </c>
      <c r="E98" s="122"/>
      <c r="F98" s="122"/>
      <c r="G98" s="122"/>
      <c r="H98" s="122"/>
      <c r="I98" s="122"/>
      <c r="J98" s="123">
        <f>J126</f>
        <v>0</v>
      </c>
      <c r="L98" s="120"/>
    </row>
    <row r="99" spans="1:31" s="10" customFormat="1" ht="12.75">
      <c r="B99" s="120"/>
      <c r="D99" s="121" t="s">
        <v>107</v>
      </c>
      <c r="E99" s="122"/>
      <c r="F99" s="122"/>
      <c r="G99" s="122"/>
      <c r="H99" s="122"/>
      <c r="I99" s="122"/>
      <c r="J99" s="123">
        <f>J135</f>
        <v>0</v>
      </c>
      <c r="L99" s="120"/>
    </row>
    <row r="100" spans="1:31" s="10" customFormat="1" ht="12.75">
      <c r="B100" s="120"/>
      <c r="D100" s="121" t="s">
        <v>108</v>
      </c>
      <c r="E100" s="122"/>
      <c r="F100" s="122"/>
      <c r="G100" s="122"/>
      <c r="H100" s="122"/>
      <c r="I100" s="122"/>
      <c r="J100" s="123">
        <f>J150</f>
        <v>0</v>
      </c>
      <c r="L100" s="120"/>
    </row>
    <row r="101" spans="1:31" s="10" customFormat="1" ht="12.75">
      <c r="B101" s="120"/>
      <c r="D101" s="121" t="s">
        <v>109</v>
      </c>
      <c r="E101" s="122"/>
      <c r="F101" s="122"/>
      <c r="G101" s="122"/>
      <c r="H101" s="122"/>
      <c r="I101" s="122"/>
      <c r="J101" s="123">
        <f>J163</f>
        <v>0</v>
      </c>
      <c r="L101" s="120"/>
    </row>
    <row r="102" spans="1:31" s="10" customFormat="1" ht="12.75">
      <c r="B102" s="120"/>
      <c r="D102" s="121" t="s">
        <v>110</v>
      </c>
      <c r="E102" s="122"/>
      <c r="F102" s="122"/>
      <c r="G102" s="122"/>
      <c r="H102" s="122"/>
      <c r="I102" s="122"/>
      <c r="J102" s="123">
        <f>J177</f>
        <v>0</v>
      </c>
      <c r="L102" s="120"/>
    </row>
    <row r="103" spans="1:31" s="10" customFormat="1" ht="12.75">
      <c r="B103" s="120"/>
      <c r="D103" s="121" t="s">
        <v>111</v>
      </c>
      <c r="E103" s="122"/>
      <c r="F103" s="122"/>
      <c r="G103" s="122"/>
      <c r="H103" s="122"/>
      <c r="I103" s="122"/>
      <c r="J103" s="123">
        <f>J181</f>
        <v>0</v>
      </c>
      <c r="L103" s="120"/>
    </row>
    <row r="104" spans="1:31" s="10" customFormat="1" ht="12.75">
      <c r="B104" s="120"/>
      <c r="D104" s="121" t="s">
        <v>112</v>
      </c>
      <c r="E104" s="122"/>
      <c r="F104" s="122"/>
      <c r="G104" s="122"/>
      <c r="H104" s="122"/>
      <c r="I104" s="122"/>
      <c r="J104" s="123">
        <f>J187</f>
        <v>0</v>
      </c>
      <c r="L104" s="120"/>
    </row>
    <row r="105" spans="1:31" s="2" customForma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8">
      <c r="A111" s="31"/>
      <c r="B111" s="32"/>
      <c r="C111" s="19" t="s">
        <v>113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.75">
      <c r="A113" s="31"/>
      <c r="B113" s="32"/>
      <c r="C113" s="25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.75">
      <c r="A114" s="31"/>
      <c r="B114" s="32"/>
      <c r="C114" s="31"/>
      <c r="D114" s="31"/>
      <c r="E114" s="230" t="str">
        <f>E7</f>
        <v>REKONSTRUKCE 1.NP DOMU NÁM. T. G. MASARYKA 10, V HOLICÍCH</v>
      </c>
      <c r="F114" s="231"/>
      <c r="G114" s="231"/>
      <c r="H114" s="2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.75">
      <c r="A115" s="31"/>
      <c r="B115" s="32"/>
      <c r="C115" s="25" t="s">
        <v>98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>
      <c r="A116" s="31"/>
      <c r="B116" s="32"/>
      <c r="C116" s="31"/>
      <c r="D116" s="31"/>
      <c r="E116" s="185" t="str">
        <f>E9</f>
        <v>D.1.4.2 - ZAŘÍZENÍ PRO VYTÁPĚNÍ STAVBY</v>
      </c>
      <c r="F116" s="232"/>
      <c r="G116" s="232"/>
      <c r="H116" s="232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.75">
      <c r="A118" s="31"/>
      <c r="B118" s="32"/>
      <c r="C118" s="25" t="s">
        <v>20</v>
      </c>
      <c r="D118" s="31"/>
      <c r="E118" s="31"/>
      <c r="F118" s="23" t="str">
        <f>F12</f>
        <v>Holice v Čechách [641146] 34</v>
      </c>
      <c r="G118" s="31"/>
      <c r="H118" s="31"/>
      <c r="I118" s="25" t="s">
        <v>22</v>
      </c>
      <c r="J118" s="54" t="str">
        <f>IF(J12="","",J12)</f>
        <v>26. 9. 2022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.75">
      <c r="A120" s="31"/>
      <c r="B120" s="32"/>
      <c r="C120" s="25" t="s">
        <v>24</v>
      </c>
      <c r="D120" s="31"/>
      <c r="E120" s="31"/>
      <c r="F120" s="23" t="str">
        <f>E15</f>
        <v xml:space="preserve"> </v>
      </c>
      <c r="G120" s="31"/>
      <c r="H120" s="31"/>
      <c r="I120" s="25" t="s">
        <v>30</v>
      </c>
      <c r="J120" s="28" t="str">
        <f>E21</f>
        <v>O. Zikán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.75">
      <c r="A121" s="31"/>
      <c r="B121" s="32"/>
      <c r="C121" s="25" t="s">
        <v>28</v>
      </c>
      <c r="D121" s="31"/>
      <c r="E121" s="31"/>
      <c r="F121" s="23" t="str">
        <f>IF(E18="","",E18)</f>
        <v>Vyplň údaj</v>
      </c>
      <c r="G121" s="31"/>
      <c r="H121" s="31"/>
      <c r="I121" s="25" t="s">
        <v>33</v>
      </c>
      <c r="J121" s="28" t="str">
        <f>E24</f>
        <v xml:space="preserve"> 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4">
      <c r="A123" s="124"/>
      <c r="B123" s="125"/>
      <c r="C123" s="126" t="s">
        <v>114</v>
      </c>
      <c r="D123" s="127" t="s">
        <v>62</v>
      </c>
      <c r="E123" s="127" t="s">
        <v>58</v>
      </c>
      <c r="F123" s="127" t="s">
        <v>59</v>
      </c>
      <c r="G123" s="127" t="s">
        <v>115</v>
      </c>
      <c r="H123" s="127" t="s">
        <v>116</v>
      </c>
      <c r="I123" s="127" t="s">
        <v>117</v>
      </c>
      <c r="J123" s="127" t="s">
        <v>102</v>
      </c>
      <c r="K123" s="128" t="s">
        <v>118</v>
      </c>
      <c r="L123" s="129"/>
      <c r="M123" s="61" t="s">
        <v>1</v>
      </c>
      <c r="N123" s="62" t="s">
        <v>41</v>
      </c>
      <c r="O123" s="62" t="s">
        <v>119</v>
      </c>
      <c r="P123" s="62" t="s">
        <v>120</v>
      </c>
      <c r="Q123" s="62" t="s">
        <v>121</v>
      </c>
      <c r="R123" s="62" t="s">
        <v>122</v>
      </c>
      <c r="S123" s="62" t="s">
        <v>123</v>
      </c>
      <c r="T123" s="63" t="s">
        <v>124</v>
      </c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</row>
    <row r="124" spans="1:65" s="2" customFormat="1" ht="15.75">
      <c r="A124" s="31"/>
      <c r="B124" s="32"/>
      <c r="C124" s="68" t="s">
        <v>125</v>
      </c>
      <c r="D124" s="31"/>
      <c r="E124" s="31"/>
      <c r="F124" s="31"/>
      <c r="G124" s="31"/>
      <c r="H124" s="31"/>
      <c r="I124" s="31"/>
      <c r="J124" s="130">
        <f>BK124</f>
        <v>0</v>
      </c>
      <c r="K124" s="31"/>
      <c r="L124" s="32"/>
      <c r="M124" s="64"/>
      <c r="N124" s="55"/>
      <c r="O124" s="65"/>
      <c r="P124" s="131">
        <f>P125</f>
        <v>0</v>
      </c>
      <c r="Q124" s="65"/>
      <c r="R124" s="131">
        <f>R125</f>
        <v>1.1996199999999999</v>
      </c>
      <c r="S124" s="65"/>
      <c r="T124" s="132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5" t="s">
        <v>76</v>
      </c>
      <c r="AU124" s="15" t="s">
        <v>104</v>
      </c>
      <c r="BK124" s="133">
        <f>BK125</f>
        <v>0</v>
      </c>
    </row>
    <row r="125" spans="1:65" s="12" customFormat="1" ht="15">
      <c r="B125" s="134"/>
      <c r="D125" s="135" t="s">
        <v>76</v>
      </c>
      <c r="E125" s="136" t="s">
        <v>126</v>
      </c>
      <c r="F125" s="136" t="s">
        <v>127</v>
      </c>
      <c r="I125" s="137"/>
      <c r="J125" s="138">
        <f>BK125</f>
        <v>0</v>
      </c>
      <c r="L125" s="134"/>
      <c r="M125" s="139"/>
      <c r="N125" s="140"/>
      <c r="O125" s="140"/>
      <c r="P125" s="141">
        <f>P126+P135+P150+P163+P177+P181+P187</f>
        <v>0</v>
      </c>
      <c r="Q125" s="140"/>
      <c r="R125" s="141">
        <f>R126+R135+R150+R163+R177+R181+R187</f>
        <v>1.1996199999999999</v>
      </c>
      <c r="S125" s="140"/>
      <c r="T125" s="142">
        <f>T126+T135+T150+T163+T177+T181+T187</f>
        <v>0</v>
      </c>
      <c r="AR125" s="135" t="s">
        <v>87</v>
      </c>
      <c r="AT125" s="143" t="s">
        <v>76</v>
      </c>
      <c r="AU125" s="143" t="s">
        <v>77</v>
      </c>
      <c r="AY125" s="135" t="s">
        <v>128</v>
      </c>
      <c r="BK125" s="144">
        <f>BK126+BK135+BK150+BK163+BK177+BK181+BK187</f>
        <v>0</v>
      </c>
    </row>
    <row r="126" spans="1:65" s="12" customFormat="1" ht="12.75">
      <c r="B126" s="134"/>
      <c r="D126" s="135" t="s">
        <v>76</v>
      </c>
      <c r="E126" s="145" t="s">
        <v>129</v>
      </c>
      <c r="F126" s="145" t="s">
        <v>130</v>
      </c>
      <c r="I126" s="137"/>
      <c r="J126" s="146">
        <f>BK126</f>
        <v>0</v>
      </c>
      <c r="L126" s="134"/>
      <c r="M126" s="139"/>
      <c r="N126" s="140"/>
      <c r="O126" s="140"/>
      <c r="P126" s="141">
        <f>SUM(P127:P134)</f>
        <v>0</v>
      </c>
      <c r="Q126" s="140"/>
      <c r="R126" s="141">
        <f>SUM(R127:R134)</f>
        <v>9.8150000000000001E-2</v>
      </c>
      <c r="S126" s="140"/>
      <c r="T126" s="142">
        <f>SUM(T127:T134)</f>
        <v>0</v>
      </c>
      <c r="AR126" s="135" t="s">
        <v>87</v>
      </c>
      <c r="AT126" s="143" t="s">
        <v>76</v>
      </c>
      <c r="AU126" s="143" t="s">
        <v>85</v>
      </c>
      <c r="AY126" s="135" t="s">
        <v>128</v>
      </c>
      <c r="BK126" s="144">
        <f>SUM(BK127:BK134)</f>
        <v>0</v>
      </c>
    </row>
    <row r="127" spans="1:65" s="2" customFormat="1" ht="24">
      <c r="A127" s="31"/>
      <c r="B127" s="147"/>
      <c r="C127" s="148" t="s">
        <v>85</v>
      </c>
      <c r="D127" s="148" t="s">
        <v>131</v>
      </c>
      <c r="E127" s="149" t="s">
        <v>132</v>
      </c>
      <c r="F127" s="150" t="s">
        <v>133</v>
      </c>
      <c r="G127" s="151" t="s">
        <v>134</v>
      </c>
      <c r="H127" s="152">
        <v>114</v>
      </c>
      <c r="I127" s="153"/>
      <c r="J127" s="154">
        <f>ROUND(I127*H127,2)</f>
        <v>0</v>
      </c>
      <c r="K127" s="150" t="s">
        <v>1</v>
      </c>
      <c r="L127" s="32"/>
      <c r="M127" s="155" t="s">
        <v>1</v>
      </c>
      <c r="N127" s="156" t="s">
        <v>42</v>
      </c>
      <c r="O127" s="57"/>
      <c r="P127" s="157">
        <f>O127*H127</f>
        <v>0</v>
      </c>
      <c r="Q127" s="157">
        <v>2.2000000000000001E-4</v>
      </c>
      <c r="R127" s="157">
        <f>Q127*H127</f>
        <v>2.5080000000000002E-2</v>
      </c>
      <c r="S127" s="157">
        <v>0</v>
      </c>
      <c r="T127" s="15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9" t="s">
        <v>135</v>
      </c>
      <c r="AT127" s="159" t="s">
        <v>131</v>
      </c>
      <c r="AU127" s="159" t="s">
        <v>87</v>
      </c>
      <c r="AY127" s="15" t="s">
        <v>128</v>
      </c>
      <c r="BE127" s="92">
        <f>IF(N127="základní",J127,0)</f>
        <v>0</v>
      </c>
      <c r="BF127" s="92">
        <f>IF(N127="snížená",J127,0)</f>
        <v>0</v>
      </c>
      <c r="BG127" s="92">
        <f>IF(N127="zákl. přenesená",J127,0)</f>
        <v>0</v>
      </c>
      <c r="BH127" s="92">
        <f>IF(N127="sníž. přenesená",J127,0)</f>
        <v>0</v>
      </c>
      <c r="BI127" s="92">
        <f>IF(N127="nulová",J127,0)</f>
        <v>0</v>
      </c>
      <c r="BJ127" s="15" t="s">
        <v>85</v>
      </c>
      <c r="BK127" s="92">
        <f>ROUND(I127*H127,2)</f>
        <v>0</v>
      </c>
      <c r="BL127" s="15" t="s">
        <v>135</v>
      </c>
      <c r="BM127" s="159" t="s">
        <v>136</v>
      </c>
    </row>
    <row r="128" spans="1:65" s="13" customFormat="1">
      <c r="B128" s="160"/>
      <c r="D128" s="161" t="s">
        <v>137</v>
      </c>
      <c r="E128" s="162" t="s">
        <v>1</v>
      </c>
      <c r="F128" s="163" t="s">
        <v>138</v>
      </c>
      <c r="H128" s="164">
        <v>114</v>
      </c>
      <c r="I128" s="165"/>
      <c r="L128" s="160"/>
      <c r="M128" s="166"/>
      <c r="N128" s="167"/>
      <c r="O128" s="167"/>
      <c r="P128" s="167"/>
      <c r="Q128" s="167"/>
      <c r="R128" s="167"/>
      <c r="S128" s="167"/>
      <c r="T128" s="168"/>
      <c r="AT128" s="162" t="s">
        <v>137</v>
      </c>
      <c r="AU128" s="162" t="s">
        <v>87</v>
      </c>
      <c r="AV128" s="13" t="s">
        <v>87</v>
      </c>
      <c r="AW128" s="13" t="s">
        <v>32</v>
      </c>
      <c r="AX128" s="13" t="s">
        <v>85</v>
      </c>
      <c r="AY128" s="162" t="s">
        <v>128</v>
      </c>
    </row>
    <row r="129" spans="1:65" s="2" customFormat="1" ht="24">
      <c r="A129" s="31"/>
      <c r="B129" s="147"/>
      <c r="C129" s="169" t="s">
        <v>87</v>
      </c>
      <c r="D129" s="169" t="s">
        <v>139</v>
      </c>
      <c r="E129" s="170" t="s">
        <v>140</v>
      </c>
      <c r="F129" s="171" t="s">
        <v>141</v>
      </c>
      <c r="G129" s="172" t="s">
        <v>134</v>
      </c>
      <c r="H129" s="173">
        <v>42</v>
      </c>
      <c r="I129" s="174"/>
      <c r="J129" s="175">
        <f t="shared" ref="J129:J134" si="0">ROUND(I129*H129,2)</f>
        <v>0</v>
      </c>
      <c r="K129" s="171" t="s">
        <v>1</v>
      </c>
      <c r="L129" s="176"/>
      <c r="M129" s="177" t="s">
        <v>1</v>
      </c>
      <c r="N129" s="178" t="s">
        <v>42</v>
      </c>
      <c r="O129" s="57"/>
      <c r="P129" s="157">
        <f t="shared" ref="P129:P134" si="1">O129*H129</f>
        <v>0</v>
      </c>
      <c r="Q129" s="157">
        <v>2.3000000000000001E-4</v>
      </c>
      <c r="R129" s="157">
        <f t="shared" ref="R129:R134" si="2">Q129*H129</f>
        <v>9.6600000000000002E-3</v>
      </c>
      <c r="S129" s="157">
        <v>0</v>
      </c>
      <c r="T129" s="158">
        <f t="shared" ref="T129:T134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9" t="s">
        <v>142</v>
      </c>
      <c r="AT129" s="159" t="s">
        <v>139</v>
      </c>
      <c r="AU129" s="159" t="s">
        <v>87</v>
      </c>
      <c r="AY129" s="15" t="s">
        <v>128</v>
      </c>
      <c r="BE129" s="92">
        <f t="shared" ref="BE129:BE134" si="4">IF(N129="základní",J129,0)</f>
        <v>0</v>
      </c>
      <c r="BF129" s="92">
        <f t="shared" ref="BF129:BF134" si="5">IF(N129="snížená",J129,0)</f>
        <v>0</v>
      </c>
      <c r="BG129" s="92">
        <f t="shared" ref="BG129:BG134" si="6">IF(N129="zákl. přenesená",J129,0)</f>
        <v>0</v>
      </c>
      <c r="BH129" s="92">
        <f t="shared" ref="BH129:BH134" si="7">IF(N129="sníž. přenesená",J129,0)</f>
        <v>0</v>
      </c>
      <c r="BI129" s="92">
        <f t="shared" ref="BI129:BI134" si="8">IF(N129="nulová",J129,0)</f>
        <v>0</v>
      </c>
      <c r="BJ129" s="15" t="s">
        <v>85</v>
      </c>
      <c r="BK129" s="92">
        <f t="shared" ref="BK129:BK134" si="9">ROUND(I129*H129,2)</f>
        <v>0</v>
      </c>
      <c r="BL129" s="15" t="s">
        <v>135</v>
      </c>
      <c r="BM129" s="159" t="s">
        <v>143</v>
      </c>
    </row>
    <row r="130" spans="1:65" s="2" customFormat="1" ht="24">
      <c r="A130" s="31"/>
      <c r="B130" s="147"/>
      <c r="C130" s="169" t="s">
        <v>144</v>
      </c>
      <c r="D130" s="169" t="s">
        <v>139</v>
      </c>
      <c r="E130" s="170" t="s">
        <v>145</v>
      </c>
      <c r="F130" s="171" t="s">
        <v>146</v>
      </c>
      <c r="G130" s="172" t="s">
        <v>134</v>
      </c>
      <c r="H130" s="173">
        <v>9</v>
      </c>
      <c r="I130" s="174"/>
      <c r="J130" s="175">
        <f t="shared" si="0"/>
        <v>0</v>
      </c>
      <c r="K130" s="171" t="s">
        <v>1</v>
      </c>
      <c r="L130" s="176"/>
      <c r="M130" s="177" t="s">
        <v>1</v>
      </c>
      <c r="N130" s="178" t="s">
        <v>42</v>
      </c>
      <c r="O130" s="57"/>
      <c r="P130" s="157">
        <f t="shared" si="1"/>
        <v>0</v>
      </c>
      <c r="Q130" s="157">
        <v>2.5000000000000001E-4</v>
      </c>
      <c r="R130" s="157">
        <f t="shared" si="2"/>
        <v>2.2500000000000003E-3</v>
      </c>
      <c r="S130" s="157">
        <v>0</v>
      </c>
      <c r="T130" s="15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9" t="s">
        <v>142</v>
      </c>
      <c r="AT130" s="159" t="s">
        <v>139</v>
      </c>
      <c r="AU130" s="159" t="s">
        <v>87</v>
      </c>
      <c r="AY130" s="15" t="s">
        <v>128</v>
      </c>
      <c r="BE130" s="92">
        <f t="shared" si="4"/>
        <v>0</v>
      </c>
      <c r="BF130" s="92">
        <f t="shared" si="5"/>
        <v>0</v>
      </c>
      <c r="BG130" s="92">
        <f t="shared" si="6"/>
        <v>0</v>
      </c>
      <c r="BH130" s="92">
        <f t="shared" si="7"/>
        <v>0</v>
      </c>
      <c r="BI130" s="92">
        <f t="shared" si="8"/>
        <v>0</v>
      </c>
      <c r="BJ130" s="15" t="s">
        <v>85</v>
      </c>
      <c r="BK130" s="92">
        <f t="shared" si="9"/>
        <v>0</v>
      </c>
      <c r="BL130" s="15" t="s">
        <v>135</v>
      </c>
      <c r="BM130" s="159" t="s">
        <v>147</v>
      </c>
    </row>
    <row r="131" spans="1:65" s="2" customFormat="1" ht="24">
      <c r="A131" s="31"/>
      <c r="B131" s="147"/>
      <c r="C131" s="169" t="s">
        <v>148</v>
      </c>
      <c r="D131" s="169" t="s">
        <v>139</v>
      </c>
      <c r="E131" s="170" t="s">
        <v>149</v>
      </c>
      <c r="F131" s="171" t="s">
        <v>150</v>
      </c>
      <c r="G131" s="172" t="s">
        <v>134</v>
      </c>
      <c r="H131" s="173">
        <v>42</v>
      </c>
      <c r="I131" s="174"/>
      <c r="J131" s="175">
        <f t="shared" si="0"/>
        <v>0</v>
      </c>
      <c r="K131" s="171" t="s">
        <v>1</v>
      </c>
      <c r="L131" s="176"/>
      <c r="M131" s="177" t="s">
        <v>1</v>
      </c>
      <c r="N131" s="178" t="s">
        <v>42</v>
      </c>
      <c r="O131" s="57"/>
      <c r="P131" s="157">
        <f t="shared" si="1"/>
        <v>0</v>
      </c>
      <c r="Q131" s="157">
        <v>5.4000000000000001E-4</v>
      </c>
      <c r="R131" s="157">
        <f t="shared" si="2"/>
        <v>2.2679999999999999E-2</v>
      </c>
      <c r="S131" s="157">
        <v>0</v>
      </c>
      <c r="T131" s="15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9" t="s">
        <v>142</v>
      </c>
      <c r="AT131" s="159" t="s">
        <v>139</v>
      </c>
      <c r="AU131" s="159" t="s">
        <v>87</v>
      </c>
      <c r="AY131" s="15" t="s">
        <v>128</v>
      </c>
      <c r="BE131" s="92">
        <f t="shared" si="4"/>
        <v>0</v>
      </c>
      <c r="BF131" s="92">
        <f t="shared" si="5"/>
        <v>0</v>
      </c>
      <c r="BG131" s="92">
        <f t="shared" si="6"/>
        <v>0</v>
      </c>
      <c r="BH131" s="92">
        <f t="shared" si="7"/>
        <v>0</v>
      </c>
      <c r="BI131" s="92">
        <f t="shared" si="8"/>
        <v>0</v>
      </c>
      <c r="BJ131" s="15" t="s">
        <v>85</v>
      </c>
      <c r="BK131" s="92">
        <f t="shared" si="9"/>
        <v>0</v>
      </c>
      <c r="BL131" s="15" t="s">
        <v>135</v>
      </c>
      <c r="BM131" s="159" t="s">
        <v>151</v>
      </c>
    </row>
    <row r="132" spans="1:65" s="2" customFormat="1" ht="24">
      <c r="A132" s="31"/>
      <c r="B132" s="147"/>
      <c r="C132" s="169" t="s">
        <v>152</v>
      </c>
      <c r="D132" s="169" t="s">
        <v>139</v>
      </c>
      <c r="E132" s="170" t="s">
        <v>153</v>
      </c>
      <c r="F132" s="171" t="s">
        <v>154</v>
      </c>
      <c r="G132" s="172" t="s">
        <v>134</v>
      </c>
      <c r="H132" s="173">
        <v>12</v>
      </c>
      <c r="I132" s="174"/>
      <c r="J132" s="175">
        <f t="shared" si="0"/>
        <v>0</v>
      </c>
      <c r="K132" s="171" t="s">
        <v>1</v>
      </c>
      <c r="L132" s="176"/>
      <c r="M132" s="177" t="s">
        <v>1</v>
      </c>
      <c r="N132" s="178" t="s">
        <v>42</v>
      </c>
      <c r="O132" s="57"/>
      <c r="P132" s="157">
        <f t="shared" si="1"/>
        <v>0</v>
      </c>
      <c r="Q132" s="157">
        <v>8.4999999999999995E-4</v>
      </c>
      <c r="R132" s="157">
        <f t="shared" si="2"/>
        <v>1.0199999999999999E-2</v>
      </c>
      <c r="S132" s="157">
        <v>0</v>
      </c>
      <c r="T132" s="15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9" t="s">
        <v>142</v>
      </c>
      <c r="AT132" s="159" t="s">
        <v>139</v>
      </c>
      <c r="AU132" s="159" t="s">
        <v>87</v>
      </c>
      <c r="AY132" s="15" t="s">
        <v>128</v>
      </c>
      <c r="BE132" s="92">
        <f t="shared" si="4"/>
        <v>0</v>
      </c>
      <c r="BF132" s="92">
        <f t="shared" si="5"/>
        <v>0</v>
      </c>
      <c r="BG132" s="92">
        <f t="shared" si="6"/>
        <v>0</v>
      </c>
      <c r="BH132" s="92">
        <f t="shared" si="7"/>
        <v>0</v>
      </c>
      <c r="BI132" s="92">
        <f t="shared" si="8"/>
        <v>0</v>
      </c>
      <c r="BJ132" s="15" t="s">
        <v>85</v>
      </c>
      <c r="BK132" s="92">
        <f t="shared" si="9"/>
        <v>0</v>
      </c>
      <c r="BL132" s="15" t="s">
        <v>135</v>
      </c>
      <c r="BM132" s="159" t="s">
        <v>155</v>
      </c>
    </row>
    <row r="133" spans="1:65" s="2" customFormat="1" ht="24">
      <c r="A133" s="31"/>
      <c r="B133" s="147"/>
      <c r="C133" s="169" t="s">
        <v>156</v>
      </c>
      <c r="D133" s="169" t="s">
        <v>139</v>
      </c>
      <c r="E133" s="170" t="s">
        <v>157</v>
      </c>
      <c r="F133" s="171" t="s">
        <v>158</v>
      </c>
      <c r="G133" s="172" t="s">
        <v>134</v>
      </c>
      <c r="H133" s="173">
        <v>9</v>
      </c>
      <c r="I133" s="174"/>
      <c r="J133" s="175">
        <f t="shared" si="0"/>
        <v>0</v>
      </c>
      <c r="K133" s="171" t="s">
        <v>1</v>
      </c>
      <c r="L133" s="176"/>
      <c r="M133" s="177" t="s">
        <v>1</v>
      </c>
      <c r="N133" s="178" t="s">
        <v>42</v>
      </c>
      <c r="O133" s="57"/>
      <c r="P133" s="157">
        <f t="shared" si="1"/>
        <v>0</v>
      </c>
      <c r="Q133" s="157">
        <v>9.2000000000000003E-4</v>
      </c>
      <c r="R133" s="157">
        <f t="shared" si="2"/>
        <v>8.2800000000000009E-3</v>
      </c>
      <c r="S133" s="157">
        <v>0</v>
      </c>
      <c r="T133" s="15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9" t="s">
        <v>142</v>
      </c>
      <c r="AT133" s="159" t="s">
        <v>139</v>
      </c>
      <c r="AU133" s="159" t="s">
        <v>87</v>
      </c>
      <c r="AY133" s="15" t="s">
        <v>128</v>
      </c>
      <c r="BE133" s="92">
        <f t="shared" si="4"/>
        <v>0</v>
      </c>
      <c r="BF133" s="92">
        <f t="shared" si="5"/>
        <v>0</v>
      </c>
      <c r="BG133" s="92">
        <f t="shared" si="6"/>
        <v>0</v>
      </c>
      <c r="BH133" s="92">
        <f t="shared" si="7"/>
        <v>0</v>
      </c>
      <c r="BI133" s="92">
        <f t="shared" si="8"/>
        <v>0</v>
      </c>
      <c r="BJ133" s="15" t="s">
        <v>85</v>
      </c>
      <c r="BK133" s="92">
        <f t="shared" si="9"/>
        <v>0</v>
      </c>
      <c r="BL133" s="15" t="s">
        <v>135</v>
      </c>
      <c r="BM133" s="159" t="s">
        <v>159</v>
      </c>
    </row>
    <row r="134" spans="1:65" s="2" customFormat="1" ht="12">
      <c r="A134" s="31"/>
      <c r="B134" s="147"/>
      <c r="C134" s="169" t="s">
        <v>160</v>
      </c>
      <c r="D134" s="169" t="s">
        <v>139</v>
      </c>
      <c r="E134" s="170" t="s">
        <v>161</v>
      </c>
      <c r="F134" s="171" t="s">
        <v>162</v>
      </c>
      <c r="G134" s="172" t="s">
        <v>163</v>
      </c>
      <c r="H134" s="173">
        <v>100</v>
      </c>
      <c r="I134" s="174"/>
      <c r="J134" s="175">
        <f t="shared" si="0"/>
        <v>0</v>
      </c>
      <c r="K134" s="171" t="s">
        <v>1</v>
      </c>
      <c r="L134" s="176"/>
      <c r="M134" s="177" t="s">
        <v>1</v>
      </c>
      <c r="N134" s="178" t="s">
        <v>42</v>
      </c>
      <c r="O134" s="57"/>
      <c r="P134" s="157">
        <f t="shared" si="1"/>
        <v>0</v>
      </c>
      <c r="Q134" s="157">
        <v>2.0000000000000001E-4</v>
      </c>
      <c r="R134" s="157">
        <f t="shared" si="2"/>
        <v>0.02</v>
      </c>
      <c r="S134" s="157">
        <v>0</v>
      </c>
      <c r="T134" s="15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9" t="s">
        <v>142</v>
      </c>
      <c r="AT134" s="159" t="s">
        <v>139</v>
      </c>
      <c r="AU134" s="159" t="s">
        <v>87</v>
      </c>
      <c r="AY134" s="15" t="s">
        <v>128</v>
      </c>
      <c r="BE134" s="92">
        <f t="shared" si="4"/>
        <v>0</v>
      </c>
      <c r="BF134" s="92">
        <f t="shared" si="5"/>
        <v>0</v>
      </c>
      <c r="BG134" s="92">
        <f t="shared" si="6"/>
        <v>0</v>
      </c>
      <c r="BH134" s="92">
        <f t="shared" si="7"/>
        <v>0</v>
      </c>
      <c r="BI134" s="92">
        <f t="shared" si="8"/>
        <v>0</v>
      </c>
      <c r="BJ134" s="15" t="s">
        <v>85</v>
      </c>
      <c r="BK134" s="92">
        <f t="shared" si="9"/>
        <v>0</v>
      </c>
      <c r="BL134" s="15" t="s">
        <v>135</v>
      </c>
      <c r="BM134" s="159" t="s">
        <v>164</v>
      </c>
    </row>
    <row r="135" spans="1:65" s="12" customFormat="1" ht="12.75">
      <c r="B135" s="134"/>
      <c r="D135" s="135" t="s">
        <v>76</v>
      </c>
      <c r="E135" s="145" t="s">
        <v>165</v>
      </c>
      <c r="F135" s="145" t="s">
        <v>166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SUM(P136:P149)</f>
        <v>0</v>
      </c>
      <c r="Q135" s="140"/>
      <c r="R135" s="141">
        <f>SUM(R136:R149)</f>
        <v>0.1512</v>
      </c>
      <c r="S135" s="140"/>
      <c r="T135" s="142">
        <f>SUM(T136:T149)</f>
        <v>0</v>
      </c>
      <c r="AR135" s="135" t="s">
        <v>87</v>
      </c>
      <c r="AT135" s="143" t="s">
        <v>76</v>
      </c>
      <c r="AU135" s="143" t="s">
        <v>85</v>
      </c>
      <c r="AY135" s="135" t="s">
        <v>128</v>
      </c>
      <c r="BK135" s="144">
        <f>SUM(BK136:BK149)</f>
        <v>0</v>
      </c>
    </row>
    <row r="136" spans="1:65" s="2" customFormat="1" ht="24">
      <c r="A136" s="31"/>
      <c r="B136" s="147"/>
      <c r="C136" s="148" t="s">
        <v>167</v>
      </c>
      <c r="D136" s="148" t="s">
        <v>131</v>
      </c>
      <c r="E136" s="149" t="s">
        <v>168</v>
      </c>
      <c r="F136" s="150" t="s">
        <v>169</v>
      </c>
      <c r="G136" s="151" t="s">
        <v>134</v>
      </c>
      <c r="H136" s="152">
        <v>90</v>
      </c>
      <c r="I136" s="153"/>
      <c r="J136" s="154">
        <f t="shared" ref="J136:J144" si="10">ROUND(I136*H136,2)</f>
        <v>0</v>
      </c>
      <c r="K136" s="150" t="s">
        <v>1</v>
      </c>
      <c r="L136" s="32"/>
      <c r="M136" s="155" t="s">
        <v>1</v>
      </c>
      <c r="N136" s="156" t="s">
        <v>42</v>
      </c>
      <c r="O136" s="57"/>
      <c r="P136" s="157">
        <f t="shared" ref="P136:P144" si="11">O136*H136</f>
        <v>0</v>
      </c>
      <c r="Q136" s="157">
        <v>5.5000000000000003E-4</v>
      </c>
      <c r="R136" s="157">
        <f t="shared" ref="R136:R144" si="12">Q136*H136</f>
        <v>4.9500000000000002E-2</v>
      </c>
      <c r="S136" s="157">
        <v>0</v>
      </c>
      <c r="T136" s="158">
        <f t="shared" ref="T136:T144" si="13"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9" t="s">
        <v>135</v>
      </c>
      <c r="AT136" s="159" t="s">
        <v>131</v>
      </c>
      <c r="AU136" s="159" t="s">
        <v>87</v>
      </c>
      <c r="AY136" s="15" t="s">
        <v>128</v>
      </c>
      <c r="BE136" s="92">
        <f t="shared" ref="BE136:BE144" si="14">IF(N136="základní",J136,0)</f>
        <v>0</v>
      </c>
      <c r="BF136" s="92">
        <f t="shared" ref="BF136:BF144" si="15">IF(N136="snížená",J136,0)</f>
        <v>0</v>
      </c>
      <c r="BG136" s="92">
        <f t="shared" ref="BG136:BG144" si="16">IF(N136="zákl. přenesená",J136,0)</f>
        <v>0</v>
      </c>
      <c r="BH136" s="92">
        <f t="shared" ref="BH136:BH144" si="17">IF(N136="sníž. přenesená",J136,0)</f>
        <v>0</v>
      </c>
      <c r="BI136" s="92">
        <f t="shared" ref="BI136:BI144" si="18">IF(N136="nulová",J136,0)</f>
        <v>0</v>
      </c>
      <c r="BJ136" s="15" t="s">
        <v>85</v>
      </c>
      <c r="BK136" s="92">
        <f t="shared" ref="BK136:BK144" si="19">ROUND(I136*H136,2)</f>
        <v>0</v>
      </c>
      <c r="BL136" s="15" t="s">
        <v>135</v>
      </c>
      <c r="BM136" s="159" t="s">
        <v>170</v>
      </c>
    </row>
    <row r="137" spans="1:65" s="2" customFormat="1" ht="24">
      <c r="A137" s="31"/>
      <c r="B137" s="147"/>
      <c r="C137" s="148" t="s">
        <v>171</v>
      </c>
      <c r="D137" s="148" t="s">
        <v>131</v>
      </c>
      <c r="E137" s="149" t="s">
        <v>172</v>
      </c>
      <c r="F137" s="150" t="s">
        <v>173</v>
      </c>
      <c r="G137" s="151" t="s">
        <v>134</v>
      </c>
      <c r="H137" s="152">
        <v>42</v>
      </c>
      <c r="I137" s="153"/>
      <c r="J137" s="154">
        <f t="shared" si="10"/>
        <v>0</v>
      </c>
      <c r="K137" s="150" t="s">
        <v>1</v>
      </c>
      <c r="L137" s="32"/>
      <c r="M137" s="155" t="s">
        <v>1</v>
      </c>
      <c r="N137" s="156" t="s">
        <v>42</v>
      </c>
      <c r="O137" s="57"/>
      <c r="P137" s="157">
        <f t="shared" si="11"/>
        <v>0</v>
      </c>
      <c r="Q137" s="157">
        <v>5.5000000000000003E-4</v>
      </c>
      <c r="R137" s="157">
        <f t="shared" si="12"/>
        <v>2.3100000000000002E-2</v>
      </c>
      <c r="S137" s="157">
        <v>0</v>
      </c>
      <c r="T137" s="158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9" t="s">
        <v>135</v>
      </c>
      <c r="AT137" s="159" t="s">
        <v>131</v>
      </c>
      <c r="AU137" s="159" t="s">
        <v>87</v>
      </c>
      <c r="AY137" s="15" t="s">
        <v>128</v>
      </c>
      <c r="BE137" s="92">
        <f t="shared" si="14"/>
        <v>0</v>
      </c>
      <c r="BF137" s="92">
        <f t="shared" si="15"/>
        <v>0</v>
      </c>
      <c r="BG137" s="92">
        <f t="shared" si="16"/>
        <v>0</v>
      </c>
      <c r="BH137" s="92">
        <f t="shared" si="17"/>
        <v>0</v>
      </c>
      <c r="BI137" s="92">
        <f t="shared" si="18"/>
        <v>0</v>
      </c>
      <c r="BJ137" s="15" t="s">
        <v>85</v>
      </c>
      <c r="BK137" s="92">
        <f t="shared" si="19"/>
        <v>0</v>
      </c>
      <c r="BL137" s="15" t="s">
        <v>135</v>
      </c>
      <c r="BM137" s="159" t="s">
        <v>174</v>
      </c>
    </row>
    <row r="138" spans="1:65" s="2" customFormat="1" ht="24">
      <c r="A138" s="31"/>
      <c r="B138" s="147"/>
      <c r="C138" s="148" t="s">
        <v>175</v>
      </c>
      <c r="D138" s="148" t="s">
        <v>131</v>
      </c>
      <c r="E138" s="149" t="s">
        <v>176</v>
      </c>
      <c r="F138" s="150" t="s">
        <v>177</v>
      </c>
      <c r="G138" s="151" t="s">
        <v>134</v>
      </c>
      <c r="H138" s="152">
        <v>72</v>
      </c>
      <c r="I138" s="153"/>
      <c r="J138" s="154">
        <f t="shared" si="10"/>
        <v>0</v>
      </c>
      <c r="K138" s="150" t="s">
        <v>1</v>
      </c>
      <c r="L138" s="32"/>
      <c r="M138" s="155" t="s">
        <v>1</v>
      </c>
      <c r="N138" s="156" t="s">
        <v>42</v>
      </c>
      <c r="O138" s="57"/>
      <c r="P138" s="157">
        <f t="shared" si="11"/>
        <v>0</v>
      </c>
      <c r="Q138" s="157">
        <v>6.7000000000000002E-4</v>
      </c>
      <c r="R138" s="157">
        <f t="shared" si="12"/>
        <v>4.8240000000000005E-2</v>
      </c>
      <c r="S138" s="157">
        <v>0</v>
      </c>
      <c r="T138" s="158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9" t="s">
        <v>135</v>
      </c>
      <c r="AT138" s="159" t="s">
        <v>131</v>
      </c>
      <c r="AU138" s="159" t="s">
        <v>87</v>
      </c>
      <c r="AY138" s="15" t="s">
        <v>128</v>
      </c>
      <c r="BE138" s="92">
        <f t="shared" si="14"/>
        <v>0</v>
      </c>
      <c r="BF138" s="92">
        <f t="shared" si="15"/>
        <v>0</v>
      </c>
      <c r="BG138" s="92">
        <f t="shared" si="16"/>
        <v>0</v>
      </c>
      <c r="BH138" s="92">
        <f t="shared" si="17"/>
        <v>0</v>
      </c>
      <c r="BI138" s="92">
        <f t="shared" si="18"/>
        <v>0</v>
      </c>
      <c r="BJ138" s="15" t="s">
        <v>85</v>
      </c>
      <c r="BK138" s="92">
        <f t="shared" si="19"/>
        <v>0</v>
      </c>
      <c r="BL138" s="15" t="s">
        <v>135</v>
      </c>
      <c r="BM138" s="159" t="s">
        <v>178</v>
      </c>
    </row>
    <row r="139" spans="1:65" s="2" customFormat="1" ht="24">
      <c r="A139" s="31"/>
      <c r="B139" s="147"/>
      <c r="C139" s="148" t="s">
        <v>179</v>
      </c>
      <c r="D139" s="148" t="s">
        <v>131</v>
      </c>
      <c r="E139" s="149" t="s">
        <v>180</v>
      </c>
      <c r="F139" s="150" t="s">
        <v>181</v>
      </c>
      <c r="G139" s="151" t="s">
        <v>134</v>
      </c>
      <c r="H139" s="152">
        <v>12</v>
      </c>
      <c r="I139" s="153"/>
      <c r="J139" s="154">
        <f t="shared" si="10"/>
        <v>0</v>
      </c>
      <c r="K139" s="150" t="s">
        <v>1</v>
      </c>
      <c r="L139" s="32"/>
      <c r="M139" s="155" t="s">
        <v>1</v>
      </c>
      <c r="N139" s="156" t="s">
        <v>42</v>
      </c>
      <c r="O139" s="57"/>
      <c r="P139" s="157">
        <f t="shared" si="11"/>
        <v>0</v>
      </c>
      <c r="Q139" s="157">
        <v>1.25E-3</v>
      </c>
      <c r="R139" s="157">
        <f t="shared" si="12"/>
        <v>1.4999999999999999E-2</v>
      </c>
      <c r="S139" s="157">
        <v>0</v>
      </c>
      <c r="T139" s="158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9" t="s">
        <v>135</v>
      </c>
      <c r="AT139" s="159" t="s">
        <v>131</v>
      </c>
      <c r="AU139" s="159" t="s">
        <v>87</v>
      </c>
      <c r="AY139" s="15" t="s">
        <v>128</v>
      </c>
      <c r="BE139" s="92">
        <f t="shared" si="14"/>
        <v>0</v>
      </c>
      <c r="BF139" s="92">
        <f t="shared" si="15"/>
        <v>0</v>
      </c>
      <c r="BG139" s="92">
        <f t="shared" si="16"/>
        <v>0</v>
      </c>
      <c r="BH139" s="92">
        <f t="shared" si="17"/>
        <v>0</v>
      </c>
      <c r="BI139" s="92">
        <f t="shared" si="18"/>
        <v>0</v>
      </c>
      <c r="BJ139" s="15" t="s">
        <v>85</v>
      </c>
      <c r="BK139" s="92">
        <f t="shared" si="19"/>
        <v>0</v>
      </c>
      <c r="BL139" s="15" t="s">
        <v>135</v>
      </c>
      <c r="BM139" s="159" t="s">
        <v>182</v>
      </c>
    </row>
    <row r="140" spans="1:65" s="2" customFormat="1" ht="24">
      <c r="A140" s="31"/>
      <c r="B140" s="147"/>
      <c r="C140" s="148" t="s">
        <v>183</v>
      </c>
      <c r="D140" s="148" t="s">
        <v>131</v>
      </c>
      <c r="E140" s="149" t="s">
        <v>184</v>
      </c>
      <c r="F140" s="150" t="s">
        <v>185</v>
      </c>
      <c r="G140" s="151" t="s">
        <v>134</v>
      </c>
      <c r="H140" s="152">
        <v>9</v>
      </c>
      <c r="I140" s="153"/>
      <c r="J140" s="154">
        <f t="shared" si="10"/>
        <v>0</v>
      </c>
      <c r="K140" s="150" t="s">
        <v>1</v>
      </c>
      <c r="L140" s="32"/>
      <c r="M140" s="155" t="s">
        <v>1</v>
      </c>
      <c r="N140" s="156" t="s">
        <v>42</v>
      </c>
      <c r="O140" s="57"/>
      <c r="P140" s="157">
        <f t="shared" si="11"/>
        <v>0</v>
      </c>
      <c r="Q140" s="157">
        <v>1.6199999999999999E-3</v>
      </c>
      <c r="R140" s="157">
        <f t="shared" si="12"/>
        <v>1.4579999999999999E-2</v>
      </c>
      <c r="S140" s="157">
        <v>0</v>
      </c>
      <c r="T140" s="158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9" t="s">
        <v>135</v>
      </c>
      <c r="AT140" s="159" t="s">
        <v>131</v>
      </c>
      <c r="AU140" s="159" t="s">
        <v>87</v>
      </c>
      <c r="AY140" s="15" t="s">
        <v>128</v>
      </c>
      <c r="BE140" s="92">
        <f t="shared" si="14"/>
        <v>0</v>
      </c>
      <c r="BF140" s="92">
        <f t="shared" si="15"/>
        <v>0</v>
      </c>
      <c r="BG140" s="92">
        <f t="shared" si="16"/>
        <v>0</v>
      </c>
      <c r="BH140" s="92">
        <f t="shared" si="17"/>
        <v>0</v>
      </c>
      <c r="BI140" s="92">
        <f t="shared" si="18"/>
        <v>0</v>
      </c>
      <c r="BJ140" s="15" t="s">
        <v>85</v>
      </c>
      <c r="BK140" s="92">
        <f t="shared" si="19"/>
        <v>0</v>
      </c>
      <c r="BL140" s="15" t="s">
        <v>135</v>
      </c>
      <c r="BM140" s="159" t="s">
        <v>186</v>
      </c>
    </row>
    <row r="141" spans="1:65" s="2" customFormat="1" ht="24">
      <c r="A141" s="31"/>
      <c r="B141" s="147"/>
      <c r="C141" s="148" t="s">
        <v>187</v>
      </c>
      <c r="D141" s="148" t="s">
        <v>131</v>
      </c>
      <c r="E141" s="149" t="s">
        <v>188</v>
      </c>
      <c r="F141" s="150" t="s">
        <v>189</v>
      </c>
      <c r="G141" s="151" t="s">
        <v>190</v>
      </c>
      <c r="H141" s="152">
        <v>32</v>
      </c>
      <c r="I141" s="153"/>
      <c r="J141" s="154">
        <f t="shared" si="10"/>
        <v>0</v>
      </c>
      <c r="K141" s="150" t="s">
        <v>1</v>
      </c>
      <c r="L141" s="32"/>
      <c r="M141" s="155" t="s">
        <v>1</v>
      </c>
      <c r="N141" s="156" t="s">
        <v>42</v>
      </c>
      <c r="O141" s="57"/>
      <c r="P141" s="157">
        <f t="shared" si="11"/>
        <v>0</v>
      </c>
      <c r="Q141" s="157">
        <v>1.0000000000000001E-5</v>
      </c>
      <c r="R141" s="157">
        <f t="shared" si="12"/>
        <v>3.2000000000000003E-4</v>
      </c>
      <c r="S141" s="157">
        <v>0</v>
      </c>
      <c r="T141" s="158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9" t="s">
        <v>135</v>
      </c>
      <c r="AT141" s="159" t="s">
        <v>131</v>
      </c>
      <c r="AU141" s="159" t="s">
        <v>87</v>
      </c>
      <c r="AY141" s="15" t="s">
        <v>128</v>
      </c>
      <c r="BE141" s="92">
        <f t="shared" si="14"/>
        <v>0</v>
      </c>
      <c r="BF141" s="92">
        <f t="shared" si="15"/>
        <v>0</v>
      </c>
      <c r="BG141" s="92">
        <f t="shared" si="16"/>
        <v>0</v>
      </c>
      <c r="BH141" s="92">
        <f t="shared" si="17"/>
        <v>0</v>
      </c>
      <c r="BI141" s="92">
        <f t="shared" si="18"/>
        <v>0</v>
      </c>
      <c r="BJ141" s="15" t="s">
        <v>85</v>
      </c>
      <c r="BK141" s="92">
        <f t="shared" si="19"/>
        <v>0</v>
      </c>
      <c r="BL141" s="15" t="s">
        <v>135</v>
      </c>
      <c r="BM141" s="159" t="s">
        <v>191</v>
      </c>
    </row>
    <row r="142" spans="1:65" s="2" customFormat="1" ht="24">
      <c r="A142" s="31"/>
      <c r="B142" s="147"/>
      <c r="C142" s="148" t="s">
        <v>192</v>
      </c>
      <c r="D142" s="148" t="s">
        <v>131</v>
      </c>
      <c r="E142" s="149" t="s">
        <v>193</v>
      </c>
      <c r="F142" s="150" t="s">
        <v>194</v>
      </c>
      <c r="G142" s="151" t="s">
        <v>190</v>
      </c>
      <c r="H142" s="152">
        <v>2</v>
      </c>
      <c r="I142" s="153"/>
      <c r="J142" s="154">
        <f t="shared" si="10"/>
        <v>0</v>
      </c>
      <c r="K142" s="150" t="s">
        <v>1</v>
      </c>
      <c r="L142" s="32"/>
      <c r="M142" s="155" t="s">
        <v>1</v>
      </c>
      <c r="N142" s="156" t="s">
        <v>42</v>
      </c>
      <c r="O142" s="57"/>
      <c r="P142" s="157">
        <f t="shared" si="11"/>
        <v>0</v>
      </c>
      <c r="Q142" s="157">
        <v>5.0000000000000002E-5</v>
      </c>
      <c r="R142" s="157">
        <f t="shared" si="12"/>
        <v>1E-4</v>
      </c>
      <c r="S142" s="157">
        <v>0</v>
      </c>
      <c r="T142" s="158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9" t="s">
        <v>135</v>
      </c>
      <c r="AT142" s="159" t="s">
        <v>131</v>
      </c>
      <c r="AU142" s="159" t="s">
        <v>87</v>
      </c>
      <c r="AY142" s="15" t="s">
        <v>128</v>
      </c>
      <c r="BE142" s="92">
        <f t="shared" si="14"/>
        <v>0</v>
      </c>
      <c r="BF142" s="92">
        <f t="shared" si="15"/>
        <v>0</v>
      </c>
      <c r="BG142" s="92">
        <f t="shared" si="16"/>
        <v>0</v>
      </c>
      <c r="BH142" s="92">
        <f t="shared" si="17"/>
        <v>0</v>
      </c>
      <c r="BI142" s="92">
        <f t="shared" si="18"/>
        <v>0</v>
      </c>
      <c r="BJ142" s="15" t="s">
        <v>85</v>
      </c>
      <c r="BK142" s="92">
        <f t="shared" si="19"/>
        <v>0</v>
      </c>
      <c r="BL142" s="15" t="s">
        <v>135</v>
      </c>
      <c r="BM142" s="159" t="s">
        <v>195</v>
      </c>
    </row>
    <row r="143" spans="1:65" s="2" customFormat="1" ht="24">
      <c r="A143" s="31"/>
      <c r="B143" s="147"/>
      <c r="C143" s="148" t="s">
        <v>8</v>
      </c>
      <c r="D143" s="148" t="s">
        <v>131</v>
      </c>
      <c r="E143" s="149" t="s">
        <v>196</v>
      </c>
      <c r="F143" s="150" t="s">
        <v>197</v>
      </c>
      <c r="G143" s="151" t="s">
        <v>190</v>
      </c>
      <c r="H143" s="152">
        <v>6</v>
      </c>
      <c r="I143" s="153"/>
      <c r="J143" s="154">
        <f t="shared" si="10"/>
        <v>0</v>
      </c>
      <c r="K143" s="150" t="s">
        <v>1</v>
      </c>
      <c r="L143" s="32"/>
      <c r="M143" s="155" t="s">
        <v>1</v>
      </c>
      <c r="N143" s="156" t="s">
        <v>42</v>
      </c>
      <c r="O143" s="57"/>
      <c r="P143" s="157">
        <f t="shared" si="11"/>
        <v>0</v>
      </c>
      <c r="Q143" s="157">
        <v>6.0000000000000002E-5</v>
      </c>
      <c r="R143" s="157">
        <f t="shared" si="12"/>
        <v>3.6000000000000002E-4</v>
      </c>
      <c r="S143" s="157">
        <v>0</v>
      </c>
      <c r="T143" s="158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9" t="s">
        <v>135</v>
      </c>
      <c r="AT143" s="159" t="s">
        <v>131</v>
      </c>
      <c r="AU143" s="159" t="s">
        <v>87</v>
      </c>
      <c r="AY143" s="15" t="s">
        <v>128</v>
      </c>
      <c r="BE143" s="92">
        <f t="shared" si="14"/>
        <v>0</v>
      </c>
      <c r="BF143" s="92">
        <f t="shared" si="15"/>
        <v>0</v>
      </c>
      <c r="BG143" s="92">
        <f t="shared" si="16"/>
        <v>0</v>
      </c>
      <c r="BH143" s="92">
        <f t="shared" si="17"/>
        <v>0</v>
      </c>
      <c r="BI143" s="92">
        <f t="shared" si="18"/>
        <v>0</v>
      </c>
      <c r="BJ143" s="15" t="s">
        <v>85</v>
      </c>
      <c r="BK143" s="92">
        <f t="shared" si="19"/>
        <v>0</v>
      </c>
      <c r="BL143" s="15" t="s">
        <v>135</v>
      </c>
      <c r="BM143" s="159" t="s">
        <v>198</v>
      </c>
    </row>
    <row r="144" spans="1:65" s="2" customFormat="1" ht="12">
      <c r="A144" s="31"/>
      <c r="B144" s="147"/>
      <c r="C144" s="148" t="s">
        <v>135</v>
      </c>
      <c r="D144" s="148" t="s">
        <v>131</v>
      </c>
      <c r="E144" s="149" t="s">
        <v>199</v>
      </c>
      <c r="F144" s="150" t="s">
        <v>200</v>
      </c>
      <c r="G144" s="151" t="s">
        <v>134</v>
      </c>
      <c r="H144" s="152">
        <v>225</v>
      </c>
      <c r="I144" s="153"/>
      <c r="J144" s="154">
        <f t="shared" si="10"/>
        <v>0</v>
      </c>
      <c r="K144" s="150" t="s">
        <v>1</v>
      </c>
      <c r="L144" s="32"/>
      <c r="M144" s="155" t="s">
        <v>1</v>
      </c>
      <c r="N144" s="156" t="s">
        <v>42</v>
      </c>
      <c r="O144" s="57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9" t="s">
        <v>135</v>
      </c>
      <c r="AT144" s="159" t="s">
        <v>131</v>
      </c>
      <c r="AU144" s="159" t="s">
        <v>87</v>
      </c>
      <c r="AY144" s="15" t="s">
        <v>128</v>
      </c>
      <c r="BE144" s="92">
        <f t="shared" si="14"/>
        <v>0</v>
      </c>
      <c r="BF144" s="92">
        <f t="shared" si="15"/>
        <v>0</v>
      </c>
      <c r="BG144" s="92">
        <f t="shared" si="16"/>
        <v>0</v>
      </c>
      <c r="BH144" s="92">
        <f t="shared" si="17"/>
        <v>0</v>
      </c>
      <c r="BI144" s="92">
        <f t="shared" si="18"/>
        <v>0</v>
      </c>
      <c r="BJ144" s="15" t="s">
        <v>85</v>
      </c>
      <c r="BK144" s="92">
        <f t="shared" si="19"/>
        <v>0</v>
      </c>
      <c r="BL144" s="15" t="s">
        <v>135</v>
      </c>
      <c r="BM144" s="159" t="s">
        <v>201</v>
      </c>
    </row>
    <row r="145" spans="1:65" s="13" customFormat="1">
      <c r="B145" s="160"/>
      <c r="D145" s="161" t="s">
        <v>137</v>
      </c>
      <c r="E145" s="162" t="s">
        <v>1</v>
      </c>
      <c r="F145" s="163" t="s">
        <v>202</v>
      </c>
      <c r="H145" s="164">
        <v>225</v>
      </c>
      <c r="I145" s="165"/>
      <c r="L145" s="160"/>
      <c r="M145" s="166"/>
      <c r="N145" s="167"/>
      <c r="O145" s="167"/>
      <c r="P145" s="167"/>
      <c r="Q145" s="167"/>
      <c r="R145" s="167"/>
      <c r="S145" s="167"/>
      <c r="T145" s="168"/>
      <c r="AT145" s="162" t="s">
        <v>137</v>
      </c>
      <c r="AU145" s="162" t="s">
        <v>87</v>
      </c>
      <c r="AV145" s="13" t="s">
        <v>87</v>
      </c>
      <c r="AW145" s="13" t="s">
        <v>32</v>
      </c>
      <c r="AX145" s="13" t="s">
        <v>85</v>
      </c>
      <c r="AY145" s="162" t="s">
        <v>128</v>
      </c>
    </row>
    <row r="146" spans="1:65" s="2" customFormat="1" ht="24">
      <c r="A146" s="31"/>
      <c r="B146" s="147"/>
      <c r="C146" s="148" t="s">
        <v>203</v>
      </c>
      <c r="D146" s="148" t="s">
        <v>131</v>
      </c>
      <c r="E146" s="149" t="s">
        <v>204</v>
      </c>
      <c r="F146" s="150" t="s">
        <v>205</v>
      </c>
      <c r="G146" s="151" t="s">
        <v>190</v>
      </c>
      <c r="H146" s="152">
        <v>2</v>
      </c>
      <c r="I146" s="153"/>
      <c r="J146" s="154">
        <f>ROUND(I146*H146,2)</f>
        <v>0</v>
      </c>
      <c r="K146" s="150" t="s">
        <v>1</v>
      </c>
      <c r="L146" s="32"/>
      <c r="M146" s="155" t="s">
        <v>1</v>
      </c>
      <c r="N146" s="156" t="s">
        <v>42</v>
      </c>
      <c r="O146" s="57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9" t="s">
        <v>135</v>
      </c>
      <c r="AT146" s="159" t="s">
        <v>131</v>
      </c>
      <c r="AU146" s="159" t="s">
        <v>87</v>
      </c>
      <c r="AY146" s="15" t="s">
        <v>128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5" t="s">
        <v>85</v>
      </c>
      <c r="BK146" s="92">
        <f>ROUND(I146*H146,2)</f>
        <v>0</v>
      </c>
      <c r="BL146" s="15" t="s">
        <v>135</v>
      </c>
      <c r="BM146" s="159" t="s">
        <v>206</v>
      </c>
    </row>
    <row r="147" spans="1:65" s="2" customFormat="1" ht="12">
      <c r="A147" s="31"/>
      <c r="B147" s="147"/>
      <c r="C147" s="148" t="s">
        <v>207</v>
      </c>
      <c r="D147" s="148" t="s">
        <v>131</v>
      </c>
      <c r="E147" s="149" t="s">
        <v>208</v>
      </c>
      <c r="F147" s="150" t="s">
        <v>209</v>
      </c>
      <c r="G147" s="151" t="s">
        <v>190</v>
      </c>
      <c r="H147" s="152">
        <v>2</v>
      </c>
      <c r="I147" s="153"/>
      <c r="J147" s="154">
        <f>ROUND(I147*H147,2)</f>
        <v>0</v>
      </c>
      <c r="K147" s="150" t="s">
        <v>1</v>
      </c>
      <c r="L147" s="32"/>
      <c r="M147" s="155" t="s">
        <v>1</v>
      </c>
      <c r="N147" s="156" t="s">
        <v>42</v>
      </c>
      <c r="O147" s="57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9" t="s">
        <v>135</v>
      </c>
      <c r="AT147" s="159" t="s">
        <v>131</v>
      </c>
      <c r="AU147" s="159" t="s">
        <v>87</v>
      </c>
      <c r="AY147" s="15" t="s">
        <v>128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5" t="s">
        <v>85</v>
      </c>
      <c r="BK147" s="92">
        <f>ROUND(I147*H147,2)</f>
        <v>0</v>
      </c>
      <c r="BL147" s="15" t="s">
        <v>135</v>
      </c>
      <c r="BM147" s="159" t="s">
        <v>210</v>
      </c>
    </row>
    <row r="148" spans="1:65" s="2" customFormat="1" ht="24">
      <c r="A148" s="31"/>
      <c r="B148" s="147"/>
      <c r="C148" s="148" t="s">
        <v>211</v>
      </c>
      <c r="D148" s="148" t="s">
        <v>131</v>
      </c>
      <c r="E148" s="149" t="s">
        <v>212</v>
      </c>
      <c r="F148" s="150" t="s">
        <v>213</v>
      </c>
      <c r="G148" s="151" t="s">
        <v>214</v>
      </c>
      <c r="H148" s="179"/>
      <c r="I148" s="153"/>
      <c r="J148" s="154">
        <f>ROUND(I148*H148,2)</f>
        <v>0</v>
      </c>
      <c r="K148" s="150" t="s">
        <v>1</v>
      </c>
      <c r="L148" s="32"/>
      <c r="M148" s="155" t="s">
        <v>1</v>
      </c>
      <c r="N148" s="156" t="s">
        <v>42</v>
      </c>
      <c r="O148" s="57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9" t="s">
        <v>135</v>
      </c>
      <c r="AT148" s="159" t="s">
        <v>131</v>
      </c>
      <c r="AU148" s="159" t="s">
        <v>87</v>
      </c>
      <c r="AY148" s="15" t="s">
        <v>128</v>
      </c>
      <c r="BE148" s="92">
        <f>IF(N148="základní",J148,0)</f>
        <v>0</v>
      </c>
      <c r="BF148" s="92">
        <f>IF(N148="snížená",J148,0)</f>
        <v>0</v>
      </c>
      <c r="BG148" s="92">
        <f>IF(N148="zákl. přenesená",J148,0)</f>
        <v>0</v>
      </c>
      <c r="BH148" s="92">
        <f>IF(N148="sníž. přenesená",J148,0)</f>
        <v>0</v>
      </c>
      <c r="BI148" s="92">
        <f>IF(N148="nulová",J148,0)</f>
        <v>0</v>
      </c>
      <c r="BJ148" s="15" t="s">
        <v>85</v>
      </c>
      <c r="BK148" s="92">
        <f>ROUND(I148*H148,2)</f>
        <v>0</v>
      </c>
      <c r="BL148" s="15" t="s">
        <v>135</v>
      </c>
      <c r="BM148" s="159" t="s">
        <v>215</v>
      </c>
    </row>
    <row r="149" spans="1:65" s="2" customFormat="1" ht="24">
      <c r="A149" s="31"/>
      <c r="B149" s="147"/>
      <c r="C149" s="148" t="s">
        <v>216</v>
      </c>
      <c r="D149" s="148" t="s">
        <v>131</v>
      </c>
      <c r="E149" s="149" t="s">
        <v>217</v>
      </c>
      <c r="F149" s="150" t="s">
        <v>218</v>
      </c>
      <c r="G149" s="151" t="s">
        <v>214</v>
      </c>
      <c r="H149" s="179"/>
      <c r="I149" s="153"/>
      <c r="J149" s="154">
        <f>ROUND(I149*H149,2)</f>
        <v>0</v>
      </c>
      <c r="K149" s="150" t="s">
        <v>1</v>
      </c>
      <c r="L149" s="32"/>
      <c r="M149" s="155" t="s">
        <v>1</v>
      </c>
      <c r="N149" s="156" t="s">
        <v>42</v>
      </c>
      <c r="O149" s="57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9" t="s">
        <v>135</v>
      </c>
      <c r="AT149" s="159" t="s">
        <v>131</v>
      </c>
      <c r="AU149" s="159" t="s">
        <v>87</v>
      </c>
      <c r="AY149" s="15" t="s">
        <v>128</v>
      </c>
      <c r="BE149" s="92">
        <f>IF(N149="základní",J149,0)</f>
        <v>0</v>
      </c>
      <c r="BF149" s="92">
        <f>IF(N149="snížená",J149,0)</f>
        <v>0</v>
      </c>
      <c r="BG149" s="92">
        <f>IF(N149="zákl. přenesená",J149,0)</f>
        <v>0</v>
      </c>
      <c r="BH149" s="92">
        <f>IF(N149="sníž. přenesená",J149,0)</f>
        <v>0</v>
      </c>
      <c r="BI149" s="92">
        <f>IF(N149="nulová",J149,0)</f>
        <v>0</v>
      </c>
      <c r="BJ149" s="15" t="s">
        <v>85</v>
      </c>
      <c r="BK149" s="92">
        <f>ROUND(I149*H149,2)</f>
        <v>0</v>
      </c>
      <c r="BL149" s="15" t="s">
        <v>135</v>
      </c>
      <c r="BM149" s="159" t="s">
        <v>219</v>
      </c>
    </row>
    <row r="150" spans="1:65" s="12" customFormat="1" ht="12.75">
      <c r="B150" s="134"/>
      <c r="D150" s="135" t="s">
        <v>76</v>
      </c>
      <c r="E150" s="145" t="s">
        <v>220</v>
      </c>
      <c r="F150" s="145" t="s">
        <v>221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SUM(P151:P162)</f>
        <v>0</v>
      </c>
      <c r="Q150" s="140"/>
      <c r="R150" s="141">
        <f>SUM(R151:R162)</f>
        <v>1.555E-2</v>
      </c>
      <c r="S150" s="140"/>
      <c r="T150" s="142">
        <f>SUM(T151:T162)</f>
        <v>0</v>
      </c>
      <c r="AR150" s="135" t="s">
        <v>87</v>
      </c>
      <c r="AT150" s="143" t="s">
        <v>76</v>
      </c>
      <c r="AU150" s="143" t="s">
        <v>85</v>
      </c>
      <c r="AY150" s="135" t="s">
        <v>128</v>
      </c>
      <c r="BK150" s="144">
        <f>SUM(BK151:BK162)</f>
        <v>0</v>
      </c>
    </row>
    <row r="151" spans="1:65" s="2" customFormat="1" ht="24">
      <c r="A151" s="31"/>
      <c r="B151" s="147"/>
      <c r="C151" s="148" t="s">
        <v>7</v>
      </c>
      <c r="D151" s="148" t="s">
        <v>131</v>
      </c>
      <c r="E151" s="149" t="s">
        <v>222</v>
      </c>
      <c r="F151" s="150" t="s">
        <v>223</v>
      </c>
      <c r="G151" s="151" t="s">
        <v>190</v>
      </c>
      <c r="H151" s="152">
        <v>2</v>
      </c>
      <c r="I151" s="153"/>
      <c r="J151" s="154">
        <f t="shared" ref="J151:J157" si="20">ROUND(I151*H151,2)</f>
        <v>0</v>
      </c>
      <c r="K151" s="150" t="s">
        <v>1</v>
      </c>
      <c r="L151" s="32"/>
      <c r="M151" s="155" t="s">
        <v>1</v>
      </c>
      <c r="N151" s="156" t="s">
        <v>42</v>
      </c>
      <c r="O151" s="57"/>
      <c r="P151" s="157">
        <f t="shared" ref="P151:P157" si="21">O151*H151</f>
        <v>0</v>
      </c>
      <c r="Q151" s="157">
        <v>2.4000000000000001E-4</v>
      </c>
      <c r="R151" s="157">
        <f t="shared" ref="R151:R157" si="22">Q151*H151</f>
        <v>4.8000000000000001E-4</v>
      </c>
      <c r="S151" s="157">
        <v>0</v>
      </c>
      <c r="T151" s="158">
        <f t="shared" ref="T151:T157" si="2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9" t="s">
        <v>135</v>
      </c>
      <c r="AT151" s="159" t="s">
        <v>131</v>
      </c>
      <c r="AU151" s="159" t="s">
        <v>87</v>
      </c>
      <c r="AY151" s="15" t="s">
        <v>128</v>
      </c>
      <c r="BE151" s="92">
        <f t="shared" ref="BE151:BE157" si="24">IF(N151="základní",J151,0)</f>
        <v>0</v>
      </c>
      <c r="BF151" s="92">
        <f t="shared" ref="BF151:BF157" si="25">IF(N151="snížená",J151,0)</f>
        <v>0</v>
      </c>
      <c r="BG151" s="92">
        <f t="shared" ref="BG151:BG157" si="26">IF(N151="zákl. přenesená",J151,0)</f>
        <v>0</v>
      </c>
      <c r="BH151" s="92">
        <f t="shared" ref="BH151:BH157" si="27">IF(N151="sníž. přenesená",J151,0)</f>
        <v>0</v>
      </c>
      <c r="BI151" s="92">
        <f t="shared" ref="BI151:BI157" si="28">IF(N151="nulová",J151,0)</f>
        <v>0</v>
      </c>
      <c r="BJ151" s="15" t="s">
        <v>85</v>
      </c>
      <c r="BK151" s="92">
        <f t="shared" ref="BK151:BK157" si="29">ROUND(I151*H151,2)</f>
        <v>0</v>
      </c>
      <c r="BL151" s="15" t="s">
        <v>135</v>
      </c>
      <c r="BM151" s="159" t="s">
        <v>224</v>
      </c>
    </row>
    <row r="152" spans="1:65" s="2" customFormat="1" ht="24">
      <c r="A152" s="31"/>
      <c r="B152" s="147"/>
      <c r="C152" s="148" t="s">
        <v>225</v>
      </c>
      <c r="D152" s="148" t="s">
        <v>131</v>
      </c>
      <c r="E152" s="149" t="s">
        <v>226</v>
      </c>
      <c r="F152" s="150" t="s">
        <v>227</v>
      </c>
      <c r="G152" s="151" t="s">
        <v>190</v>
      </c>
      <c r="H152" s="152">
        <v>2</v>
      </c>
      <c r="I152" s="153"/>
      <c r="J152" s="154">
        <f t="shared" si="20"/>
        <v>0</v>
      </c>
      <c r="K152" s="150" t="s">
        <v>1</v>
      </c>
      <c r="L152" s="32"/>
      <c r="M152" s="155" t="s">
        <v>1</v>
      </c>
      <c r="N152" s="156" t="s">
        <v>42</v>
      </c>
      <c r="O152" s="57"/>
      <c r="P152" s="157">
        <f t="shared" si="21"/>
        <v>0</v>
      </c>
      <c r="Q152" s="157">
        <v>2.2000000000000001E-4</v>
      </c>
      <c r="R152" s="157">
        <f t="shared" si="22"/>
        <v>4.4000000000000002E-4</v>
      </c>
      <c r="S152" s="157">
        <v>0</v>
      </c>
      <c r="T152" s="158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9" t="s">
        <v>135</v>
      </c>
      <c r="AT152" s="159" t="s">
        <v>131</v>
      </c>
      <c r="AU152" s="159" t="s">
        <v>87</v>
      </c>
      <c r="AY152" s="15" t="s">
        <v>128</v>
      </c>
      <c r="BE152" s="92">
        <f t="shared" si="24"/>
        <v>0</v>
      </c>
      <c r="BF152" s="92">
        <f t="shared" si="25"/>
        <v>0</v>
      </c>
      <c r="BG152" s="92">
        <f t="shared" si="26"/>
        <v>0</v>
      </c>
      <c r="BH152" s="92">
        <f t="shared" si="27"/>
        <v>0</v>
      </c>
      <c r="BI152" s="92">
        <f t="shared" si="28"/>
        <v>0</v>
      </c>
      <c r="BJ152" s="15" t="s">
        <v>85</v>
      </c>
      <c r="BK152" s="92">
        <f t="shared" si="29"/>
        <v>0</v>
      </c>
      <c r="BL152" s="15" t="s">
        <v>135</v>
      </c>
      <c r="BM152" s="159" t="s">
        <v>228</v>
      </c>
    </row>
    <row r="153" spans="1:65" s="2" customFormat="1" ht="24">
      <c r="A153" s="31"/>
      <c r="B153" s="147"/>
      <c r="C153" s="148" t="s">
        <v>229</v>
      </c>
      <c r="D153" s="148" t="s">
        <v>131</v>
      </c>
      <c r="E153" s="149" t="s">
        <v>230</v>
      </c>
      <c r="F153" s="150" t="s">
        <v>231</v>
      </c>
      <c r="G153" s="151" t="s">
        <v>190</v>
      </c>
      <c r="H153" s="152">
        <v>2</v>
      </c>
      <c r="I153" s="153"/>
      <c r="J153" s="154">
        <f t="shared" si="20"/>
        <v>0</v>
      </c>
      <c r="K153" s="150" t="s">
        <v>1</v>
      </c>
      <c r="L153" s="32"/>
      <c r="M153" s="155" t="s">
        <v>1</v>
      </c>
      <c r="N153" s="156" t="s">
        <v>42</v>
      </c>
      <c r="O153" s="57"/>
      <c r="P153" s="157">
        <f t="shared" si="21"/>
        <v>0</v>
      </c>
      <c r="Q153" s="157">
        <v>7.6000000000000004E-4</v>
      </c>
      <c r="R153" s="157">
        <f t="shared" si="22"/>
        <v>1.5200000000000001E-3</v>
      </c>
      <c r="S153" s="157">
        <v>0</v>
      </c>
      <c r="T153" s="158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9" t="s">
        <v>135</v>
      </c>
      <c r="AT153" s="159" t="s">
        <v>131</v>
      </c>
      <c r="AU153" s="159" t="s">
        <v>87</v>
      </c>
      <c r="AY153" s="15" t="s">
        <v>128</v>
      </c>
      <c r="BE153" s="92">
        <f t="shared" si="24"/>
        <v>0</v>
      </c>
      <c r="BF153" s="92">
        <f t="shared" si="25"/>
        <v>0</v>
      </c>
      <c r="BG153" s="92">
        <f t="shared" si="26"/>
        <v>0</v>
      </c>
      <c r="BH153" s="92">
        <f t="shared" si="27"/>
        <v>0</v>
      </c>
      <c r="BI153" s="92">
        <f t="shared" si="28"/>
        <v>0</v>
      </c>
      <c r="BJ153" s="15" t="s">
        <v>85</v>
      </c>
      <c r="BK153" s="92">
        <f t="shared" si="29"/>
        <v>0</v>
      </c>
      <c r="BL153" s="15" t="s">
        <v>135</v>
      </c>
      <c r="BM153" s="159" t="s">
        <v>232</v>
      </c>
    </row>
    <row r="154" spans="1:65" s="2" customFormat="1" ht="48">
      <c r="A154" s="31"/>
      <c r="B154" s="147"/>
      <c r="C154" s="169" t="s">
        <v>233</v>
      </c>
      <c r="D154" s="169" t="s">
        <v>139</v>
      </c>
      <c r="E154" s="170" t="s">
        <v>234</v>
      </c>
      <c r="F154" s="171" t="s">
        <v>235</v>
      </c>
      <c r="G154" s="172" t="s">
        <v>190</v>
      </c>
      <c r="H154" s="173">
        <v>1</v>
      </c>
      <c r="I154" s="174"/>
      <c r="J154" s="175">
        <f t="shared" si="20"/>
        <v>0</v>
      </c>
      <c r="K154" s="171" t="s">
        <v>1</v>
      </c>
      <c r="L154" s="176"/>
      <c r="M154" s="177" t="s">
        <v>1</v>
      </c>
      <c r="N154" s="178" t="s">
        <v>42</v>
      </c>
      <c r="O154" s="57"/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9" t="s">
        <v>142</v>
      </c>
      <c r="AT154" s="159" t="s">
        <v>139</v>
      </c>
      <c r="AU154" s="159" t="s">
        <v>87</v>
      </c>
      <c r="AY154" s="15" t="s">
        <v>128</v>
      </c>
      <c r="BE154" s="92">
        <f t="shared" si="24"/>
        <v>0</v>
      </c>
      <c r="BF154" s="92">
        <f t="shared" si="25"/>
        <v>0</v>
      </c>
      <c r="BG154" s="92">
        <f t="shared" si="26"/>
        <v>0</v>
      </c>
      <c r="BH154" s="92">
        <f t="shared" si="27"/>
        <v>0</v>
      </c>
      <c r="BI154" s="92">
        <f t="shared" si="28"/>
        <v>0</v>
      </c>
      <c r="BJ154" s="15" t="s">
        <v>85</v>
      </c>
      <c r="BK154" s="92">
        <f t="shared" si="29"/>
        <v>0</v>
      </c>
      <c r="BL154" s="15" t="s">
        <v>135</v>
      </c>
      <c r="BM154" s="159" t="s">
        <v>236</v>
      </c>
    </row>
    <row r="155" spans="1:65" s="2" customFormat="1" ht="48">
      <c r="A155" s="31"/>
      <c r="B155" s="147"/>
      <c r="C155" s="169" t="s">
        <v>237</v>
      </c>
      <c r="D155" s="169" t="s">
        <v>139</v>
      </c>
      <c r="E155" s="170" t="s">
        <v>238</v>
      </c>
      <c r="F155" s="171" t="s">
        <v>239</v>
      </c>
      <c r="G155" s="172" t="s">
        <v>190</v>
      </c>
      <c r="H155" s="173">
        <v>14</v>
      </c>
      <c r="I155" s="174"/>
      <c r="J155" s="175">
        <f t="shared" si="20"/>
        <v>0</v>
      </c>
      <c r="K155" s="171" t="s">
        <v>1</v>
      </c>
      <c r="L155" s="176"/>
      <c r="M155" s="177" t="s">
        <v>1</v>
      </c>
      <c r="N155" s="178" t="s">
        <v>42</v>
      </c>
      <c r="O155" s="57"/>
      <c r="P155" s="157">
        <f t="shared" si="21"/>
        <v>0</v>
      </c>
      <c r="Q155" s="157">
        <v>2.3000000000000001E-4</v>
      </c>
      <c r="R155" s="157">
        <f t="shared" si="22"/>
        <v>3.2200000000000002E-3</v>
      </c>
      <c r="S155" s="157">
        <v>0</v>
      </c>
      <c r="T155" s="158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9" t="s">
        <v>142</v>
      </c>
      <c r="AT155" s="159" t="s">
        <v>139</v>
      </c>
      <c r="AU155" s="159" t="s">
        <v>87</v>
      </c>
      <c r="AY155" s="15" t="s">
        <v>128</v>
      </c>
      <c r="BE155" s="92">
        <f t="shared" si="24"/>
        <v>0</v>
      </c>
      <c r="BF155" s="92">
        <f t="shared" si="25"/>
        <v>0</v>
      </c>
      <c r="BG155" s="92">
        <f t="shared" si="26"/>
        <v>0</v>
      </c>
      <c r="BH155" s="92">
        <f t="shared" si="27"/>
        <v>0</v>
      </c>
      <c r="BI155" s="92">
        <f t="shared" si="28"/>
        <v>0</v>
      </c>
      <c r="BJ155" s="15" t="s">
        <v>85</v>
      </c>
      <c r="BK155" s="92">
        <f t="shared" si="29"/>
        <v>0</v>
      </c>
      <c r="BL155" s="15" t="s">
        <v>135</v>
      </c>
      <c r="BM155" s="159" t="s">
        <v>240</v>
      </c>
    </row>
    <row r="156" spans="1:65" s="2" customFormat="1" ht="36">
      <c r="A156" s="31"/>
      <c r="B156" s="147"/>
      <c r="C156" s="169" t="s">
        <v>241</v>
      </c>
      <c r="D156" s="169" t="s">
        <v>139</v>
      </c>
      <c r="E156" s="170" t="s">
        <v>242</v>
      </c>
      <c r="F156" s="171" t="s">
        <v>243</v>
      </c>
      <c r="G156" s="172" t="s">
        <v>190</v>
      </c>
      <c r="H156" s="173">
        <v>14</v>
      </c>
      <c r="I156" s="174"/>
      <c r="J156" s="175">
        <f t="shared" si="20"/>
        <v>0</v>
      </c>
      <c r="K156" s="171" t="s">
        <v>1</v>
      </c>
      <c r="L156" s="176"/>
      <c r="M156" s="177" t="s">
        <v>1</v>
      </c>
      <c r="N156" s="178" t="s">
        <v>42</v>
      </c>
      <c r="O156" s="57"/>
      <c r="P156" s="157">
        <f t="shared" si="21"/>
        <v>0</v>
      </c>
      <c r="Q156" s="157">
        <v>2.3000000000000001E-4</v>
      </c>
      <c r="R156" s="157">
        <f t="shared" si="22"/>
        <v>3.2200000000000002E-3</v>
      </c>
      <c r="S156" s="157">
        <v>0</v>
      </c>
      <c r="T156" s="158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9" t="s">
        <v>142</v>
      </c>
      <c r="AT156" s="159" t="s">
        <v>139</v>
      </c>
      <c r="AU156" s="159" t="s">
        <v>87</v>
      </c>
      <c r="AY156" s="15" t="s">
        <v>128</v>
      </c>
      <c r="BE156" s="92">
        <f t="shared" si="24"/>
        <v>0</v>
      </c>
      <c r="BF156" s="92">
        <f t="shared" si="25"/>
        <v>0</v>
      </c>
      <c r="BG156" s="92">
        <f t="shared" si="26"/>
        <v>0</v>
      </c>
      <c r="BH156" s="92">
        <f t="shared" si="27"/>
        <v>0</v>
      </c>
      <c r="BI156" s="92">
        <f t="shared" si="28"/>
        <v>0</v>
      </c>
      <c r="BJ156" s="15" t="s">
        <v>85</v>
      </c>
      <c r="BK156" s="92">
        <f t="shared" si="29"/>
        <v>0</v>
      </c>
      <c r="BL156" s="15" t="s">
        <v>135</v>
      </c>
      <c r="BM156" s="159" t="s">
        <v>244</v>
      </c>
    </row>
    <row r="157" spans="1:65" s="2" customFormat="1" ht="24">
      <c r="A157" s="31"/>
      <c r="B157" s="147"/>
      <c r="C157" s="169" t="s">
        <v>245</v>
      </c>
      <c r="D157" s="169" t="s">
        <v>139</v>
      </c>
      <c r="E157" s="170" t="s">
        <v>246</v>
      </c>
      <c r="F157" s="171" t="s">
        <v>247</v>
      </c>
      <c r="G157" s="172" t="s">
        <v>190</v>
      </c>
      <c r="H157" s="173">
        <v>28</v>
      </c>
      <c r="I157" s="174"/>
      <c r="J157" s="175">
        <f t="shared" si="20"/>
        <v>0</v>
      </c>
      <c r="K157" s="171" t="s">
        <v>1</v>
      </c>
      <c r="L157" s="176"/>
      <c r="M157" s="177" t="s">
        <v>1</v>
      </c>
      <c r="N157" s="178" t="s">
        <v>42</v>
      </c>
      <c r="O157" s="57"/>
      <c r="P157" s="157">
        <f t="shared" si="21"/>
        <v>0</v>
      </c>
      <c r="Q157" s="157">
        <v>2.3000000000000001E-4</v>
      </c>
      <c r="R157" s="157">
        <f t="shared" si="22"/>
        <v>6.4400000000000004E-3</v>
      </c>
      <c r="S157" s="157">
        <v>0</v>
      </c>
      <c r="T157" s="158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9" t="s">
        <v>142</v>
      </c>
      <c r="AT157" s="159" t="s">
        <v>139</v>
      </c>
      <c r="AU157" s="159" t="s">
        <v>87</v>
      </c>
      <c r="AY157" s="15" t="s">
        <v>128</v>
      </c>
      <c r="BE157" s="92">
        <f t="shared" si="24"/>
        <v>0</v>
      </c>
      <c r="BF157" s="92">
        <f t="shared" si="25"/>
        <v>0</v>
      </c>
      <c r="BG157" s="92">
        <f t="shared" si="26"/>
        <v>0</v>
      </c>
      <c r="BH157" s="92">
        <f t="shared" si="27"/>
        <v>0</v>
      </c>
      <c r="BI157" s="92">
        <f t="shared" si="28"/>
        <v>0</v>
      </c>
      <c r="BJ157" s="15" t="s">
        <v>85</v>
      </c>
      <c r="BK157" s="92">
        <f t="shared" si="29"/>
        <v>0</v>
      </c>
      <c r="BL157" s="15" t="s">
        <v>135</v>
      </c>
      <c r="BM157" s="159" t="s">
        <v>248</v>
      </c>
    </row>
    <row r="158" spans="1:65" s="13" customFormat="1">
      <c r="B158" s="160"/>
      <c r="D158" s="161" t="s">
        <v>137</v>
      </c>
      <c r="E158" s="162" t="s">
        <v>1</v>
      </c>
      <c r="F158" s="163" t="s">
        <v>249</v>
      </c>
      <c r="H158" s="164">
        <v>28</v>
      </c>
      <c r="I158" s="165"/>
      <c r="L158" s="160"/>
      <c r="M158" s="166"/>
      <c r="N158" s="167"/>
      <c r="O158" s="167"/>
      <c r="P158" s="167"/>
      <c r="Q158" s="167"/>
      <c r="R158" s="167"/>
      <c r="S158" s="167"/>
      <c r="T158" s="168"/>
      <c r="AT158" s="162" t="s">
        <v>137</v>
      </c>
      <c r="AU158" s="162" t="s">
        <v>87</v>
      </c>
      <c r="AV158" s="13" t="s">
        <v>87</v>
      </c>
      <c r="AW158" s="13" t="s">
        <v>32</v>
      </c>
      <c r="AX158" s="13" t="s">
        <v>85</v>
      </c>
      <c r="AY158" s="162" t="s">
        <v>128</v>
      </c>
    </row>
    <row r="159" spans="1:65" s="2" customFormat="1" ht="12">
      <c r="A159" s="31"/>
      <c r="B159" s="147"/>
      <c r="C159" s="169" t="s">
        <v>250</v>
      </c>
      <c r="D159" s="169" t="s">
        <v>139</v>
      </c>
      <c r="E159" s="170" t="s">
        <v>251</v>
      </c>
      <c r="F159" s="171" t="s">
        <v>252</v>
      </c>
      <c r="G159" s="172" t="s">
        <v>190</v>
      </c>
      <c r="H159" s="173">
        <v>1</v>
      </c>
      <c r="I159" s="174"/>
      <c r="J159" s="175">
        <f>ROUND(I159*H159,2)</f>
        <v>0</v>
      </c>
      <c r="K159" s="171" t="s">
        <v>1</v>
      </c>
      <c r="L159" s="176"/>
      <c r="M159" s="177" t="s">
        <v>1</v>
      </c>
      <c r="N159" s="178" t="s">
        <v>42</v>
      </c>
      <c r="O159" s="57"/>
      <c r="P159" s="157">
        <f>O159*H159</f>
        <v>0</v>
      </c>
      <c r="Q159" s="157">
        <v>2.3000000000000001E-4</v>
      </c>
      <c r="R159" s="157">
        <f>Q159*H159</f>
        <v>2.3000000000000001E-4</v>
      </c>
      <c r="S159" s="157">
        <v>0</v>
      </c>
      <c r="T159" s="15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9" t="s">
        <v>142</v>
      </c>
      <c r="AT159" s="159" t="s">
        <v>139</v>
      </c>
      <c r="AU159" s="159" t="s">
        <v>87</v>
      </c>
      <c r="AY159" s="15" t="s">
        <v>128</v>
      </c>
      <c r="BE159" s="92">
        <f>IF(N159="základní",J159,0)</f>
        <v>0</v>
      </c>
      <c r="BF159" s="92">
        <f>IF(N159="snížená",J159,0)</f>
        <v>0</v>
      </c>
      <c r="BG159" s="92">
        <f>IF(N159="zákl. přenesená",J159,0)</f>
        <v>0</v>
      </c>
      <c r="BH159" s="92">
        <f>IF(N159="sníž. přenesená",J159,0)</f>
        <v>0</v>
      </c>
      <c r="BI159" s="92">
        <f>IF(N159="nulová",J159,0)</f>
        <v>0</v>
      </c>
      <c r="BJ159" s="15" t="s">
        <v>85</v>
      </c>
      <c r="BK159" s="92">
        <f>ROUND(I159*H159,2)</f>
        <v>0</v>
      </c>
      <c r="BL159" s="15" t="s">
        <v>135</v>
      </c>
      <c r="BM159" s="159" t="s">
        <v>253</v>
      </c>
    </row>
    <row r="160" spans="1:65" s="2" customFormat="1" ht="36">
      <c r="A160" s="31"/>
      <c r="B160" s="147"/>
      <c r="C160" s="148" t="s">
        <v>254</v>
      </c>
      <c r="D160" s="148" t="s">
        <v>131</v>
      </c>
      <c r="E160" s="149" t="s">
        <v>255</v>
      </c>
      <c r="F160" s="150" t="s">
        <v>256</v>
      </c>
      <c r="G160" s="151" t="s">
        <v>190</v>
      </c>
      <c r="H160" s="152">
        <v>1</v>
      </c>
      <c r="I160" s="153"/>
      <c r="J160" s="154">
        <f>ROUND(I160*H160,2)</f>
        <v>0</v>
      </c>
      <c r="K160" s="150" t="s">
        <v>1</v>
      </c>
      <c r="L160" s="32"/>
      <c r="M160" s="155" t="s">
        <v>1</v>
      </c>
      <c r="N160" s="156" t="s">
        <v>42</v>
      </c>
      <c r="O160" s="57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9" t="s">
        <v>135</v>
      </c>
      <c r="AT160" s="159" t="s">
        <v>131</v>
      </c>
      <c r="AU160" s="159" t="s">
        <v>87</v>
      </c>
      <c r="AY160" s="15" t="s">
        <v>128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5" t="s">
        <v>85</v>
      </c>
      <c r="BK160" s="92">
        <f>ROUND(I160*H160,2)</f>
        <v>0</v>
      </c>
      <c r="BL160" s="15" t="s">
        <v>135</v>
      </c>
      <c r="BM160" s="159" t="s">
        <v>257</v>
      </c>
    </row>
    <row r="161" spans="1:65" s="2" customFormat="1" ht="24">
      <c r="A161" s="31"/>
      <c r="B161" s="147"/>
      <c r="C161" s="148" t="s">
        <v>258</v>
      </c>
      <c r="D161" s="148" t="s">
        <v>131</v>
      </c>
      <c r="E161" s="149" t="s">
        <v>259</v>
      </c>
      <c r="F161" s="150" t="s">
        <v>260</v>
      </c>
      <c r="G161" s="151" t="s">
        <v>214</v>
      </c>
      <c r="H161" s="179"/>
      <c r="I161" s="153"/>
      <c r="J161" s="154">
        <f>ROUND(I161*H161,2)</f>
        <v>0</v>
      </c>
      <c r="K161" s="150" t="s">
        <v>1</v>
      </c>
      <c r="L161" s="32"/>
      <c r="M161" s="155" t="s">
        <v>1</v>
      </c>
      <c r="N161" s="156" t="s">
        <v>42</v>
      </c>
      <c r="O161" s="57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9" t="s">
        <v>135</v>
      </c>
      <c r="AT161" s="159" t="s">
        <v>131</v>
      </c>
      <c r="AU161" s="159" t="s">
        <v>87</v>
      </c>
      <c r="AY161" s="15" t="s">
        <v>128</v>
      </c>
      <c r="BE161" s="92">
        <f>IF(N161="základní",J161,0)</f>
        <v>0</v>
      </c>
      <c r="BF161" s="92">
        <f>IF(N161="snížená",J161,0)</f>
        <v>0</v>
      </c>
      <c r="BG161" s="92">
        <f>IF(N161="zákl. přenesená",J161,0)</f>
        <v>0</v>
      </c>
      <c r="BH161" s="92">
        <f>IF(N161="sníž. přenesená",J161,0)</f>
        <v>0</v>
      </c>
      <c r="BI161" s="92">
        <f>IF(N161="nulová",J161,0)</f>
        <v>0</v>
      </c>
      <c r="BJ161" s="15" t="s">
        <v>85</v>
      </c>
      <c r="BK161" s="92">
        <f>ROUND(I161*H161,2)</f>
        <v>0</v>
      </c>
      <c r="BL161" s="15" t="s">
        <v>135</v>
      </c>
      <c r="BM161" s="159" t="s">
        <v>261</v>
      </c>
    </row>
    <row r="162" spans="1:65" s="2" customFormat="1" ht="24">
      <c r="A162" s="31"/>
      <c r="B162" s="147"/>
      <c r="C162" s="148" t="s">
        <v>262</v>
      </c>
      <c r="D162" s="148" t="s">
        <v>131</v>
      </c>
      <c r="E162" s="149" t="s">
        <v>263</v>
      </c>
      <c r="F162" s="150" t="s">
        <v>264</v>
      </c>
      <c r="G162" s="151" t="s">
        <v>214</v>
      </c>
      <c r="H162" s="179"/>
      <c r="I162" s="153"/>
      <c r="J162" s="154">
        <f>ROUND(I162*H162,2)</f>
        <v>0</v>
      </c>
      <c r="K162" s="150" t="s">
        <v>1</v>
      </c>
      <c r="L162" s="32"/>
      <c r="M162" s="155" t="s">
        <v>1</v>
      </c>
      <c r="N162" s="156" t="s">
        <v>42</v>
      </c>
      <c r="O162" s="57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9" t="s">
        <v>135</v>
      </c>
      <c r="AT162" s="159" t="s">
        <v>131</v>
      </c>
      <c r="AU162" s="159" t="s">
        <v>87</v>
      </c>
      <c r="AY162" s="15" t="s">
        <v>128</v>
      </c>
      <c r="BE162" s="92">
        <f>IF(N162="základní",J162,0)</f>
        <v>0</v>
      </c>
      <c r="BF162" s="92">
        <f>IF(N162="snížená",J162,0)</f>
        <v>0</v>
      </c>
      <c r="BG162" s="92">
        <f>IF(N162="zákl. přenesená",J162,0)</f>
        <v>0</v>
      </c>
      <c r="BH162" s="92">
        <f>IF(N162="sníž. přenesená",J162,0)</f>
        <v>0</v>
      </c>
      <c r="BI162" s="92">
        <f>IF(N162="nulová",J162,0)</f>
        <v>0</v>
      </c>
      <c r="BJ162" s="15" t="s">
        <v>85</v>
      </c>
      <c r="BK162" s="92">
        <f>ROUND(I162*H162,2)</f>
        <v>0</v>
      </c>
      <c r="BL162" s="15" t="s">
        <v>135</v>
      </c>
      <c r="BM162" s="159" t="s">
        <v>265</v>
      </c>
    </row>
    <row r="163" spans="1:65" s="12" customFormat="1" ht="12.75">
      <c r="B163" s="134"/>
      <c r="D163" s="135" t="s">
        <v>76</v>
      </c>
      <c r="E163" s="145" t="s">
        <v>266</v>
      </c>
      <c r="F163" s="145" t="s">
        <v>267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SUM(P164:P176)</f>
        <v>0</v>
      </c>
      <c r="Q163" s="140"/>
      <c r="R163" s="141">
        <f>SUM(R164:R176)</f>
        <v>0.93225999999999998</v>
      </c>
      <c r="S163" s="140"/>
      <c r="T163" s="142">
        <f>SUM(T164:T176)</f>
        <v>0</v>
      </c>
      <c r="AR163" s="135" t="s">
        <v>87</v>
      </c>
      <c r="AT163" s="143" t="s">
        <v>76</v>
      </c>
      <c r="AU163" s="143" t="s">
        <v>85</v>
      </c>
      <c r="AY163" s="135" t="s">
        <v>128</v>
      </c>
      <c r="BK163" s="144">
        <f>SUM(BK164:BK176)</f>
        <v>0</v>
      </c>
    </row>
    <row r="164" spans="1:65" s="2" customFormat="1" ht="24">
      <c r="A164" s="31"/>
      <c r="B164" s="147"/>
      <c r="C164" s="148" t="s">
        <v>142</v>
      </c>
      <c r="D164" s="148" t="s">
        <v>131</v>
      </c>
      <c r="E164" s="149" t="s">
        <v>268</v>
      </c>
      <c r="F164" s="150" t="s">
        <v>269</v>
      </c>
      <c r="G164" s="151" t="s">
        <v>190</v>
      </c>
      <c r="H164" s="152">
        <v>14</v>
      </c>
      <c r="I164" s="153"/>
      <c r="J164" s="154">
        <f>ROUND(I164*H164,2)</f>
        <v>0</v>
      </c>
      <c r="K164" s="150" t="s">
        <v>1</v>
      </c>
      <c r="L164" s="32"/>
      <c r="M164" s="155" t="s">
        <v>1</v>
      </c>
      <c r="N164" s="156" t="s">
        <v>42</v>
      </c>
      <c r="O164" s="57"/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9" t="s">
        <v>135</v>
      </c>
      <c r="AT164" s="159" t="s">
        <v>131</v>
      </c>
      <c r="AU164" s="159" t="s">
        <v>87</v>
      </c>
      <c r="AY164" s="15" t="s">
        <v>128</v>
      </c>
      <c r="BE164" s="92">
        <f>IF(N164="základní",J164,0)</f>
        <v>0</v>
      </c>
      <c r="BF164" s="92">
        <f>IF(N164="snížená",J164,0)</f>
        <v>0</v>
      </c>
      <c r="BG164" s="92">
        <f>IF(N164="zákl. přenesená",J164,0)</f>
        <v>0</v>
      </c>
      <c r="BH164" s="92">
        <f>IF(N164="sníž. přenesená",J164,0)</f>
        <v>0</v>
      </c>
      <c r="BI164" s="92">
        <f>IF(N164="nulová",J164,0)</f>
        <v>0</v>
      </c>
      <c r="BJ164" s="15" t="s">
        <v>85</v>
      </c>
      <c r="BK164" s="92">
        <f>ROUND(I164*H164,2)</f>
        <v>0</v>
      </c>
      <c r="BL164" s="15" t="s">
        <v>135</v>
      </c>
      <c r="BM164" s="159" t="s">
        <v>270</v>
      </c>
    </row>
    <row r="165" spans="1:65" s="13" customFormat="1">
      <c r="B165" s="160"/>
      <c r="D165" s="161" t="s">
        <v>137</v>
      </c>
      <c r="E165" s="162" t="s">
        <v>1</v>
      </c>
      <c r="F165" s="163" t="s">
        <v>271</v>
      </c>
      <c r="H165" s="164">
        <v>14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2" t="s">
        <v>137</v>
      </c>
      <c r="AU165" s="162" t="s">
        <v>87</v>
      </c>
      <c r="AV165" s="13" t="s">
        <v>87</v>
      </c>
      <c r="AW165" s="13" t="s">
        <v>32</v>
      </c>
      <c r="AX165" s="13" t="s">
        <v>85</v>
      </c>
      <c r="AY165" s="162" t="s">
        <v>128</v>
      </c>
    </row>
    <row r="166" spans="1:65" s="2" customFormat="1" ht="36">
      <c r="A166" s="31"/>
      <c r="B166" s="147"/>
      <c r="C166" s="148" t="s">
        <v>272</v>
      </c>
      <c r="D166" s="148" t="s">
        <v>131</v>
      </c>
      <c r="E166" s="149" t="s">
        <v>273</v>
      </c>
      <c r="F166" s="150" t="s">
        <v>274</v>
      </c>
      <c r="G166" s="151" t="s">
        <v>190</v>
      </c>
      <c r="H166" s="152">
        <v>1</v>
      </c>
      <c r="I166" s="153"/>
      <c r="J166" s="154">
        <f t="shared" ref="J166:J171" si="30">ROUND(I166*H166,2)</f>
        <v>0</v>
      </c>
      <c r="K166" s="150" t="s">
        <v>1</v>
      </c>
      <c r="L166" s="32"/>
      <c r="M166" s="155" t="s">
        <v>1</v>
      </c>
      <c r="N166" s="156" t="s">
        <v>42</v>
      </c>
      <c r="O166" s="57"/>
      <c r="P166" s="157">
        <f t="shared" ref="P166:P171" si="31">O166*H166</f>
        <v>0</v>
      </c>
      <c r="Q166" s="157">
        <v>2.0400000000000001E-2</v>
      </c>
      <c r="R166" s="157">
        <f t="shared" ref="R166:R171" si="32">Q166*H166</f>
        <v>2.0400000000000001E-2</v>
      </c>
      <c r="S166" s="157">
        <v>0</v>
      </c>
      <c r="T166" s="158">
        <f t="shared" ref="T166:T171" si="33"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9" t="s">
        <v>135</v>
      </c>
      <c r="AT166" s="159" t="s">
        <v>131</v>
      </c>
      <c r="AU166" s="159" t="s">
        <v>87</v>
      </c>
      <c r="AY166" s="15" t="s">
        <v>128</v>
      </c>
      <c r="BE166" s="92">
        <f t="shared" ref="BE166:BE171" si="34">IF(N166="základní",J166,0)</f>
        <v>0</v>
      </c>
      <c r="BF166" s="92">
        <f t="shared" ref="BF166:BF171" si="35">IF(N166="snížená",J166,0)</f>
        <v>0</v>
      </c>
      <c r="BG166" s="92">
        <f t="shared" ref="BG166:BG171" si="36">IF(N166="zákl. přenesená",J166,0)</f>
        <v>0</v>
      </c>
      <c r="BH166" s="92">
        <f t="shared" ref="BH166:BH171" si="37">IF(N166="sníž. přenesená",J166,0)</f>
        <v>0</v>
      </c>
      <c r="BI166" s="92">
        <f t="shared" ref="BI166:BI171" si="38">IF(N166="nulová",J166,0)</f>
        <v>0</v>
      </c>
      <c r="BJ166" s="15" t="s">
        <v>85</v>
      </c>
      <c r="BK166" s="92">
        <f t="shared" ref="BK166:BK171" si="39">ROUND(I166*H166,2)</f>
        <v>0</v>
      </c>
      <c r="BL166" s="15" t="s">
        <v>135</v>
      </c>
      <c r="BM166" s="159" t="s">
        <v>275</v>
      </c>
    </row>
    <row r="167" spans="1:65" s="2" customFormat="1" ht="36">
      <c r="A167" s="31"/>
      <c r="B167" s="147"/>
      <c r="C167" s="148" t="s">
        <v>276</v>
      </c>
      <c r="D167" s="148" t="s">
        <v>131</v>
      </c>
      <c r="E167" s="149" t="s">
        <v>277</v>
      </c>
      <c r="F167" s="150" t="s">
        <v>278</v>
      </c>
      <c r="G167" s="151" t="s">
        <v>190</v>
      </c>
      <c r="H167" s="152">
        <v>1</v>
      </c>
      <c r="I167" s="153"/>
      <c r="J167" s="154">
        <f t="shared" si="30"/>
        <v>0</v>
      </c>
      <c r="K167" s="150" t="s">
        <v>1</v>
      </c>
      <c r="L167" s="32"/>
      <c r="M167" s="155" t="s">
        <v>1</v>
      </c>
      <c r="N167" s="156" t="s">
        <v>42</v>
      </c>
      <c r="O167" s="57"/>
      <c r="P167" s="157">
        <f t="shared" si="31"/>
        <v>0</v>
      </c>
      <c r="Q167" s="157">
        <v>3.4540000000000001E-2</v>
      </c>
      <c r="R167" s="157">
        <f t="shared" si="32"/>
        <v>3.4540000000000001E-2</v>
      </c>
      <c r="S167" s="157">
        <v>0</v>
      </c>
      <c r="T167" s="158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9" t="s">
        <v>135</v>
      </c>
      <c r="AT167" s="159" t="s">
        <v>131</v>
      </c>
      <c r="AU167" s="159" t="s">
        <v>87</v>
      </c>
      <c r="AY167" s="15" t="s">
        <v>128</v>
      </c>
      <c r="BE167" s="92">
        <f t="shared" si="34"/>
        <v>0</v>
      </c>
      <c r="BF167" s="92">
        <f t="shared" si="35"/>
        <v>0</v>
      </c>
      <c r="BG167" s="92">
        <f t="shared" si="36"/>
        <v>0</v>
      </c>
      <c r="BH167" s="92">
        <f t="shared" si="37"/>
        <v>0</v>
      </c>
      <c r="BI167" s="92">
        <f t="shared" si="38"/>
        <v>0</v>
      </c>
      <c r="BJ167" s="15" t="s">
        <v>85</v>
      </c>
      <c r="BK167" s="92">
        <f t="shared" si="39"/>
        <v>0</v>
      </c>
      <c r="BL167" s="15" t="s">
        <v>135</v>
      </c>
      <c r="BM167" s="159" t="s">
        <v>279</v>
      </c>
    </row>
    <row r="168" spans="1:65" s="2" customFormat="1" ht="24">
      <c r="A168" s="31"/>
      <c r="B168" s="147"/>
      <c r="C168" s="148" t="s">
        <v>280</v>
      </c>
      <c r="D168" s="148" t="s">
        <v>131</v>
      </c>
      <c r="E168" s="149" t="s">
        <v>281</v>
      </c>
      <c r="F168" s="150" t="s">
        <v>282</v>
      </c>
      <c r="G168" s="151" t="s">
        <v>190</v>
      </c>
      <c r="H168" s="152">
        <v>9</v>
      </c>
      <c r="I168" s="153"/>
      <c r="J168" s="154">
        <f t="shared" si="30"/>
        <v>0</v>
      </c>
      <c r="K168" s="150" t="s">
        <v>1</v>
      </c>
      <c r="L168" s="32"/>
      <c r="M168" s="155" t="s">
        <v>1</v>
      </c>
      <c r="N168" s="156" t="s">
        <v>42</v>
      </c>
      <c r="O168" s="57"/>
      <c r="P168" s="157">
        <f t="shared" si="31"/>
        <v>0</v>
      </c>
      <c r="Q168" s="157">
        <v>6.9159999999999999E-2</v>
      </c>
      <c r="R168" s="157">
        <f t="shared" si="32"/>
        <v>0.62243999999999999</v>
      </c>
      <c r="S168" s="157">
        <v>0</v>
      </c>
      <c r="T168" s="158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9" t="s">
        <v>135</v>
      </c>
      <c r="AT168" s="159" t="s">
        <v>131</v>
      </c>
      <c r="AU168" s="159" t="s">
        <v>87</v>
      </c>
      <c r="AY168" s="15" t="s">
        <v>128</v>
      </c>
      <c r="BE168" s="92">
        <f t="shared" si="34"/>
        <v>0</v>
      </c>
      <c r="BF168" s="92">
        <f t="shared" si="35"/>
        <v>0</v>
      </c>
      <c r="BG168" s="92">
        <f t="shared" si="36"/>
        <v>0</v>
      </c>
      <c r="BH168" s="92">
        <f t="shared" si="37"/>
        <v>0</v>
      </c>
      <c r="BI168" s="92">
        <f t="shared" si="38"/>
        <v>0</v>
      </c>
      <c r="BJ168" s="15" t="s">
        <v>85</v>
      </c>
      <c r="BK168" s="92">
        <f t="shared" si="39"/>
        <v>0</v>
      </c>
      <c r="BL168" s="15" t="s">
        <v>135</v>
      </c>
      <c r="BM168" s="159" t="s">
        <v>283</v>
      </c>
    </row>
    <row r="169" spans="1:65" s="2" customFormat="1" ht="36">
      <c r="A169" s="31"/>
      <c r="B169" s="147"/>
      <c r="C169" s="148" t="s">
        <v>284</v>
      </c>
      <c r="D169" s="148" t="s">
        <v>131</v>
      </c>
      <c r="E169" s="149" t="s">
        <v>285</v>
      </c>
      <c r="F169" s="150" t="s">
        <v>286</v>
      </c>
      <c r="G169" s="151" t="s">
        <v>190</v>
      </c>
      <c r="H169" s="152">
        <v>1</v>
      </c>
      <c r="I169" s="153"/>
      <c r="J169" s="154">
        <f t="shared" si="30"/>
        <v>0</v>
      </c>
      <c r="K169" s="150" t="s">
        <v>1</v>
      </c>
      <c r="L169" s="32"/>
      <c r="M169" s="155" t="s">
        <v>1</v>
      </c>
      <c r="N169" s="156" t="s">
        <v>42</v>
      </c>
      <c r="O169" s="57"/>
      <c r="P169" s="157">
        <f t="shared" si="31"/>
        <v>0</v>
      </c>
      <c r="Q169" s="157">
        <v>9.1480000000000006E-2</v>
      </c>
      <c r="R169" s="157">
        <f t="shared" si="32"/>
        <v>9.1480000000000006E-2</v>
      </c>
      <c r="S169" s="157">
        <v>0</v>
      </c>
      <c r="T169" s="158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9" t="s">
        <v>135</v>
      </c>
      <c r="AT169" s="159" t="s">
        <v>131</v>
      </c>
      <c r="AU169" s="159" t="s">
        <v>87</v>
      </c>
      <c r="AY169" s="15" t="s">
        <v>128</v>
      </c>
      <c r="BE169" s="92">
        <f t="shared" si="34"/>
        <v>0</v>
      </c>
      <c r="BF169" s="92">
        <f t="shared" si="35"/>
        <v>0</v>
      </c>
      <c r="BG169" s="92">
        <f t="shared" si="36"/>
        <v>0</v>
      </c>
      <c r="BH169" s="92">
        <f t="shared" si="37"/>
        <v>0</v>
      </c>
      <c r="BI169" s="92">
        <f t="shared" si="38"/>
        <v>0</v>
      </c>
      <c r="BJ169" s="15" t="s">
        <v>85</v>
      </c>
      <c r="BK169" s="92">
        <f t="shared" si="39"/>
        <v>0</v>
      </c>
      <c r="BL169" s="15" t="s">
        <v>135</v>
      </c>
      <c r="BM169" s="159" t="s">
        <v>287</v>
      </c>
    </row>
    <row r="170" spans="1:65" s="2" customFormat="1" ht="36">
      <c r="A170" s="31"/>
      <c r="B170" s="147"/>
      <c r="C170" s="148" t="s">
        <v>288</v>
      </c>
      <c r="D170" s="148" t="s">
        <v>131</v>
      </c>
      <c r="E170" s="149" t="s">
        <v>289</v>
      </c>
      <c r="F170" s="150" t="s">
        <v>290</v>
      </c>
      <c r="G170" s="151" t="s">
        <v>190</v>
      </c>
      <c r="H170" s="152">
        <v>2</v>
      </c>
      <c r="I170" s="153"/>
      <c r="J170" s="154">
        <f t="shared" si="30"/>
        <v>0</v>
      </c>
      <c r="K170" s="150" t="s">
        <v>1</v>
      </c>
      <c r="L170" s="32"/>
      <c r="M170" s="155" t="s">
        <v>1</v>
      </c>
      <c r="N170" s="156" t="s">
        <v>42</v>
      </c>
      <c r="O170" s="57"/>
      <c r="P170" s="157">
        <f t="shared" si="31"/>
        <v>0</v>
      </c>
      <c r="Q170" s="157">
        <v>8.1699999999999995E-2</v>
      </c>
      <c r="R170" s="157">
        <f t="shared" si="32"/>
        <v>0.16339999999999999</v>
      </c>
      <c r="S170" s="157">
        <v>0</v>
      </c>
      <c r="T170" s="158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9" t="s">
        <v>135</v>
      </c>
      <c r="AT170" s="159" t="s">
        <v>131</v>
      </c>
      <c r="AU170" s="159" t="s">
        <v>87</v>
      </c>
      <c r="AY170" s="15" t="s">
        <v>128</v>
      </c>
      <c r="BE170" s="92">
        <f t="shared" si="34"/>
        <v>0</v>
      </c>
      <c r="BF170" s="92">
        <f t="shared" si="35"/>
        <v>0</v>
      </c>
      <c r="BG170" s="92">
        <f t="shared" si="36"/>
        <v>0</v>
      </c>
      <c r="BH170" s="92">
        <f t="shared" si="37"/>
        <v>0</v>
      </c>
      <c r="BI170" s="92">
        <f t="shared" si="38"/>
        <v>0</v>
      </c>
      <c r="BJ170" s="15" t="s">
        <v>85</v>
      </c>
      <c r="BK170" s="92">
        <f t="shared" si="39"/>
        <v>0</v>
      </c>
      <c r="BL170" s="15" t="s">
        <v>135</v>
      </c>
      <c r="BM170" s="159" t="s">
        <v>291</v>
      </c>
    </row>
    <row r="171" spans="1:65" s="2" customFormat="1" ht="12">
      <c r="A171" s="31"/>
      <c r="B171" s="147"/>
      <c r="C171" s="148" t="s">
        <v>292</v>
      </c>
      <c r="D171" s="148" t="s">
        <v>131</v>
      </c>
      <c r="E171" s="149" t="s">
        <v>293</v>
      </c>
      <c r="F171" s="150" t="s">
        <v>294</v>
      </c>
      <c r="G171" s="151" t="s">
        <v>190</v>
      </c>
      <c r="H171" s="152">
        <v>14</v>
      </c>
      <c r="I171" s="153"/>
      <c r="J171" s="154">
        <f t="shared" si="30"/>
        <v>0</v>
      </c>
      <c r="K171" s="150" t="s">
        <v>1</v>
      </c>
      <c r="L171" s="32"/>
      <c r="M171" s="155" t="s">
        <v>1</v>
      </c>
      <c r="N171" s="156" t="s">
        <v>42</v>
      </c>
      <c r="O171" s="57"/>
      <c r="P171" s="157">
        <f t="shared" si="31"/>
        <v>0</v>
      </c>
      <c r="Q171" s="157">
        <v>0</v>
      </c>
      <c r="R171" s="157">
        <f t="shared" si="32"/>
        <v>0</v>
      </c>
      <c r="S171" s="157">
        <v>0</v>
      </c>
      <c r="T171" s="158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9" t="s">
        <v>135</v>
      </c>
      <c r="AT171" s="159" t="s">
        <v>131</v>
      </c>
      <c r="AU171" s="159" t="s">
        <v>87</v>
      </c>
      <c r="AY171" s="15" t="s">
        <v>128</v>
      </c>
      <c r="BE171" s="92">
        <f t="shared" si="34"/>
        <v>0</v>
      </c>
      <c r="BF171" s="92">
        <f t="shared" si="35"/>
        <v>0</v>
      </c>
      <c r="BG171" s="92">
        <f t="shared" si="36"/>
        <v>0</v>
      </c>
      <c r="BH171" s="92">
        <f t="shared" si="37"/>
        <v>0</v>
      </c>
      <c r="BI171" s="92">
        <f t="shared" si="38"/>
        <v>0</v>
      </c>
      <c r="BJ171" s="15" t="s">
        <v>85</v>
      </c>
      <c r="BK171" s="92">
        <f t="shared" si="39"/>
        <v>0</v>
      </c>
      <c r="BL171" s="15" t="s">
        <v>135</v>
      </c>
      <c r="BM171" s="159" t="s">
        <v>295</v>
      </c>
    </row>
    <row r="172" spans="1:65" s="13" customFormat="1">
      <c r="B172" s="160"/>
      <c r="D172" s="161" t="s">
        <v>137</v>
      </c>
      <c r="E172" s="162" t="s">
        <v>1</v>
      </c>
      <c r="F172" s="163" t="s">
        <v>271</v>
      </c>
      <c r="H172" s="164">
        <v>14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137</v>
      </c>
      <c r="AU172" s="162" t="s">
        <v>87</v>
      </c>
      <c r="AV172" s="13" t="s">
        <v>87</v>
      </c>
      <c r="AW172" s="13" t="s">
        <v>32</v>
      </c>
      <c r="AX172" s="13" t="s">
        <v>85</v>
      </c>
      <c r="AY172" s="162" t="s">
        <v>128</v>
      </c>
    </row>
    <row r="173" spans="1:65" s="2" customFormat="1" ht="12">
      <c r="A173" s="31"/>
      <c r="B173" s="147"/>
      <c r="C173" s="148" t="s">
        <v>296</v>
      </c>
      <c r="D173" s="148" t="s">
        <v>131</v>
      </c>
      <c r="E173" s="149" t="s">
        <v>297</v>
      </c>
      <c r="F173" s="150" t="s">
        <v>298</v>
      </c>
      <c r="G173" s="151" t="s">
        <v>299</v>
      </c>
      <c r="H173" s="152">
        <v>500</v>
      </c>
      <c r="I173" s="153"/>
      <c r="J173" s="154">
        <f>ROUND(I173*H173,2)</f>
        <v>0</v>
      </c>
      <c r="K173" s="150" t="s">
        <v>1</v>
      </c>
      <c r="L173" s="32"/>
      <c r="M173" s="155" t="s">
        <v>1</v>
      </c>
      <c r="N173" s="156" t="s">
        <v>42</v>
      </c>
      <c r="O173" s="57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9" t="s">
        <v>135</v>
      </c>
      <c r="AT173" s="159" t="s">
        <v>131</v>
      </c>
      <c r="AU173" s="159" t="s">
        <v>87</v>
      </c>
      <c r="AY173" s="15" t="s">
        <v>128</v>
      </c>
      <c r="BE173" s="92">
        <f>IF(N173="základní",J173,0)</f>
        <v>0</v>
      </c>
      <c r="BF173" s="92">
        <f>IF(N173="snížená",J173,0)</f>
        <v>0</v>
      </c>
      <c r="BG173" s="92">
        <f>IF(N173="zákl. přenesená",J173,0)</f>
        <v>0</v>
      </c>
      <c r="BH173" s="92">
        <f>IF(N173="sníž. přenesená",J173,0)</f>
        <v>0</v>
      </c>
      <c r="BI173" s="92">
        <f>IF(N173="nulová",J173,0)</f>
        <v>0</v>
      </c>
      <c r="BJ173" s="15" t="s">
        <v>85</v>
      </c>
      <c r="BK173" s="92">
        <f>ROUND(I173*H173,2)</f>
        <v>0</v>
      </c>
      <c r="BL173" s="15" t="s">
        <v>135</v>
      </c>
      <c r="BM173" s="159" t="s">
        <v>300</v>
      </c>
    </row>
    <row r="174" spans="1:65" s="2" customFormat="1" ht="12">
      <c r="A174" s="31"/>
      <c r="B174" s="147"/>
      <c r="C174" s="148" t="s">
        <v>301</v>
      </c>
      <c r="D174" s="148" t="s">
        <v>131</v>
      </c>
      <c r="E174" s="149" t="s">
        <v>302</v>
      </c>
      <c r="F174" s="150" t="s">
        <v>303</v>
      </c>
      <c r="G174" s="151" t="s">
        <v>299</v>
      </c>
      <c r="H174" s="152">
        <v>500</v>
      </c>
      <c r="I174" s="153"/>
      <c r="J174" s="154">
        <f>ROUND(I174*H174,2)</f>
        <v>0</v>
      </c>
      <c r="K174" s="150" t="s">
        <v>1</v>
      </c>
      <c r="L174" s="32"/>
      <c r="M174" s="155" t="s">
        <v>1</v>
      </c>
      <c r="N174" s="156" t="s">
        <v>42</v>
      </c>
      <c r="O174" s="57"/>
      <c r="P174" s="157">
        <f>O174*H174</f>
        <v>0</v>
      </c>
      <c r="Q174" s="157">
        <v>0</v>
      </c>
      <c r="R174" s="157">
        <f>Q174*H174</f>
        <v>0</v>
      </c>
      <c r="S174" s="157">
        <v>0</v>
      </c>
      <c r="T174" s="15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9" t="s">
        <v>135</v>
      </c>
      <c r="AT174" s="159" t="s">
        <v>131</v>
      </c>
      <c r="AU174" s="159" t="s">
        <v>87</v>
      </c>
      <c r="AY174" s="15" t="s">
        <v>128</v>
      </c>
      <c r="BE174" s="92">
        <f>IF(N174="základní",J174,0)</f>
        <v>0</v>
      </c>
      <c r="BF174" s="92">
        <f>IF(N174="snížená",J174,0)</f>
        <v>0</v>
      </c>
      <c r="BG174" s="92">
        <f>IF(N174="zákl. přenesená",J174,0)</f>
        <v>0</v>
      </c>
      <c r="BH174" s="92">
        <f>IF(N174="sníž. přenesená",J174,0)</f>
        <v>0</v>
      </c>
      <c r="BI174" s="92">
        <f>IF(N174="nulová",J174,0)</f>
        <v>0</v>
      </c>
      <c r="BJ174" s="15" t="s">
        <v>85</v>
      </c>
      <c r="BK174" s="92">
        <f>ROUND(I174*H174,2)</f>
        <v>0</v>
      </c>
      <c r="BL174" s="15" t="s">
        <v>135</v>
      </c>
      <c r="BM174" s="159" t="s">
        <v>304</v>
      </c>
    </row>
    <row r="175" spans="1:65" s="2" customFormat="1" ht="24">
      <c r="A175" s="31"/>
      <c r="B175" s="147"/>
      <c r="C175" s="148" t="s">
        <v>305</v>
      </c>
      <c r="D175" s="148" t="s">
        <v>131</v>
      </c>
      <c r="E175" s="149" t="s">
        <v>306</v>
      </c>
      <c r="F175" s="150" t="s">
        <v>307</v>
      </c>
      <c r="G175" s="151" t="s">
        <v>214</v>
      </c>
      <c r="H175" s="179"/>
      <c r="I175" s="153"/>
      <c r="J175" s="154">
        <f>ROUND(I175*H175,2)</f>
        <v>0</v>
      </c>
      <c r="K175" s="150" t="s">
        <v>1</v>
      </c>
      <c r="L175" s="32"/>
      <c r="M175" s="155" t="s">
        <v>1</v>
      </c>
      <c r="N175" s="156" t="s">
        <v>42</v>
      </c>
      <c r="O175" s="57"/>
      <c r="P175" s="157">
        <f>O175*H175</f>
        <v>0</v>
      </c>
      <c r="Q175" s="157">
        <v>0</v>
      </c>
      <c r="R175" s="157">
        <f>Q175*H175</f>
        <v>0</v>
      </c>
      <c r="S175" s="157">
        <v>0</v>
      </c>
      <c r="T175" s="15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9" t="s">
        <v>135</v>
      </c>
      <c r="AT175" s="159" t="s">
        <v>131</v>
      </c>
      <c r="AU175" s="159" t="s">
        <v>87</v>
      </c>
      <c r="AY175" s="15" t="s">
        <v>128</v>
      </c>
      <c r="BE175" s="92">
        <f>IF(N175="základní",J175,0)</f>
        <v>0</v>
      </c>
      <c r="BF175" s="92">
        <f>IF(N175="snížená",J175,0)</f>
        <v>0</v>
      </c>
      <c r="BG175" s="92">
        <f>IF(N175="zákl. přenesená",J175,0)</f>
        <v>0</v>
      </c>
      <c r="BH175" s="92">
        <f>IF(N175="sníž. přenesená",J175,0)</f>
        <v>0</v>
      </c>
      <c r="BI175" s="92">
        <f>IF(N175="nulová",J175,0)</f>
        <v>0</v>
      </c>
      <c r="BJ175" s="15" t="s">
        <v>85</v>
      </c>
      <c r="BK175" s="92">
        <f>ROUND(I175*H175,2)</f>
        <v>0</v>
      </c>
      <c r="BL175" s="15" t="s">
        <v>135</v>
      </c>
      <c r="BM175" s="159" t="s">
        <v>308</v>
      </c>
    </row>
    <row r="176" spans="1:65" s="2" customFormat="1" ht="24">
      <c r="A176" s="31"/>
      <c r="B176" s="147"/>
      <c r="C176" s="148" t="s">
        <v>309</v>
      </c>
      <c r="D176" s="148" t="s">
        <v>131</v>
      </c>
      <c r="E176" s="149" t="s">
        <v>310</v>
      </c>
      <c r="F176" s="150" t="s">
        <v>311</v>
      </c>
      <c r="G176" s="151" t="s">
        <v>214</v>
      </c>
      <c r="H176" s="179"/>
      <c r="I176" s="153"/>
      <c r="J176" s="154">
        <f>ROUND(I176*H176,2)</f>
        <v>0</v>
      </c>
      <c r="K176" s="150" t="s">
        <v>1</v>
      </c>
      <c r="L176" s="32"/>
      <c r="M176" s="155" t="s">
        <v>1</v>
      </c>
      <c r="N176" s="156" t="s">
        <v>42</v>
      </c>
      <c r="O176" s="57"/>
      <c r="P176" s="157">
        <f>O176*H176</f>
        <v>0</v>
      </c>
      <c r="Q176" s="157">
        <v>0</v>
      </c>
      <c r="R176" s="157">
        <f>Q176*H176</f>
        <v>0</v>
      </c>
      <c r="S176" s="157">
        <v>0</v>
      </c>
      <c r="T176" s="15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9" t="s">
        <v>135</v>
      </c>
      <c r="AT176" s="159" t="s">
        <v>131</v>
      </c>
      <c r="AU176" s="159" t="s">
        <v>87</v>
      </c>
      <c r="AY176" s="15" t="s">
        <v>128</v>
      </c>
      <c r="BE176" s="92">
        <f>IF(N176="základní",J176,0)</f>
        <v>0</v>
      </c>
      <c r="BF176" s="92">
        <f>IF(N176="snížená",J176,0)</f>
        <v>0</v>
      </c>
      <c r="BG176" s="92">
        <f>IF(N176="zákl. přenesená",J176,0)</f>
        <v>0</v>
      </c>
      <c r="BH176" s="92">
        <f>IF(N176="sníž. přenesená",J176,0)</f>
        <v>0</v>
      </c>
      <c r="BI176" s="92">
        <f>IF(N176="nulová",J176,0)</f>
        <v>0</v>
      </c>
      <c r="BJ176" s="15" t="s">
        <v>85</v>
      </c>
      <c r="BK176" s="92">
        <f>ROUND(I176*H176,2)</f>
        <v>0</v>
      </c>
      <c r="BL176" s="15" t="s">
        <v>135</v>
      </c>
      <c r="BM176" s="159" t="s">
        <v>312</v>
      </c>
    </row>
    <row r="177" spans="1:65" s="12" customFormat="1" ht="12.75">
      <c r="B177" s="134"/>
      <c r="D177" s="135" t="s">
        <v>76</v>
      </c>
      <c r="E177" s="145" t="s">
        <v>313</v>
      </c>
      <c r="F177" s="145" t="s">
        <v>314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SUM(P178:P180)</f>
        <v>0</v>
      </c>
      <c r="Q177" s="140"/>
      <c r="R177" s="141">
        <f>SUM(R178:R180)</f>
        <v>0</v>
      </c>
      <c r="S177" s="140"/>
      <c r="T177" s="142">
        <f>SUM(T178:T180)</f>
        <v>0</v>
      </c>
      <c r="AR177" s="135" t="s">
        <v>148</v>
      </c>
      <c r="AT177" s="143" t="s">
        <v>76</v>
      </c>
      <c r="AU177" s="143" t="s">
        <v>85</v>
      </c>
      <c r="AY177" s="135" t="s">
        <v>128</v>
      </c>
      <c r="BK177" s="144">
        <f>SUM(BK178:BK180)</f>
        <v>0</v>
      </c>
    </row>
    <row r="178" spans="1:65" s="2" customFormat="1" ht="12">
      <c r="A178" s="31"/>
      <c r="B178" s="147"/>
      <c r="C178" s="148" t="s">
        <v>315</v>
      </c>
      <c r="D178" s="148" t="s">
        <v>131</v>
      </c>
      <c r="E178" s="149" t="s">
        <v>316</v>
      </c>
      <c r="F178" s="150" t="s">
        <v>317</v>
      </c>
      <c r="G178" s="151" t="s">
        <v>318</v>
      </c>
      <c r="H178" s="152">
        <v>16</v>
      </c>
      <c r="I178" s="153"/>
      <c r="J178" s="154">
        <f>ROUND(I178*H178,2)</f>
        <v>0</v>
      </c>
      <c r="K178" s="150" t="s">
        <v>1</v>
      </c>
      <c r="L178" s="32"/>
      <c r="M178" s="155" t="s">
        <v>1</v>
      </c>
      <c r="N178" s="156" t="s">
        <v>42</v>
      </c>
      <c r="O178" s="57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9" t="s">
        <v>319</v>
      </c>
      <c r="AT178" s="159" t="s">
        <v>131</v>
      </c>
      <c r="AU178" s="159" t="s">
        <v>87</v>
      </c>
      <c r="AY178" s="15" t="s">
        <v>128</v>
      </c>
      <c r="BE178" s="92">
        <f>IF(N178="základní",J178,0)</f>
        <v>0</v>
      </c>
      <c r="BF178" s="92">
        <f>IF(N178="snížená",J178,0)</f>
        <v>0</v>
      </c>
      <c r="BG178" s="92">
        <f>IF(N178="zákl. přenesená",J178,0)</f>
        <v>0</v>
      </c>
      <c r="BH178" s="92">
        <f>IF(N178="sníž. přenesená",J178,0)</f>
        <v>0</v>
      </c>
      <c r="BI178" s="92">
        <f>IF(N178="nulová",J178,0)</f>
        <v>0</v>
      </c>
      <c r="BJ178" s="15" t="s">
        <v>85</v>
      </c>
      <c r="BK178" s="92">
        <f>ROUND(I178*H178,2)</f>
        <v>0</v>
      </c>
      <c r="BL178" s="15" t="s">
        <v>319</v>
      </c>
      <c r="BM178" s="159" t="s">
        <v>320</v>
      </c>
    </row>
    <row r="179" spans="1:65" s="2" customFormat="1" ht="12">
      <c r="A179" s="31"/>
      <c r="B179" s="147"/>
      <c r="C179" s="148" t="s">
        <v>321</v>
      </c>
      <c r="D179" s="148" t="s">
        <v>131</v>
      </c>
      <c r="E179" s="149" t="s">
        <v>322</v>
      </c>
      <c r="F179" s="150" t="s">
        <v>323</v>
      </c>
      <c r="G179" s="151" t="s">
        <v>318</v>
      </c>
      <c r="H179" s="152">
        <v>12</v>
      </c>
      <c r="I179" s="153"/>
      <c r="J179" s="154">
        <f>ROUND(I179*H179,2)</f>
        <v>0</v>
      </c>
      <c r="K179" s="150" t="s">
        <v>1</v>
      </c>
      <c r="L179" s="32"/>
      <c r="M179" s="155" t="s">
        <v>1</v>
      </c>
      <c r="N179" s="156" t="s">
        <v>42</v>
      </c>
      <c r="O179" s="57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9" t="s">
        <v>319</v>
      </c>
      <c r="AT179" s="159" t="s">
        <v>131</v>
      </c>
      <c r="AU179" s="159" t="s">
        <v>87</v>
      </c>
      <c r="AY179" s="15" t="s">
        <v>128</v>
      </c>
      <c r="BE179" s="92">
        <f>IF(N179="základní",J179,0)</f>
        <v>0</v>
      </c>
      <c r="BF179" s="92">
        <f>IF(N179="snížená",J179,0)</f>
        <v>0</v>
      </c>
      <c r="BG179" s="92">
        <f>IF(N179="zákl. přenesená",J179,0)</f>
        <v>0</v>
      </c>
      <c r="BH179" s="92">
        <f>IF(N179="sníž. přenesená",J179,0)</f>
        <v>0</v>
      </c>
      <c r="BI179" s="92">
        <f>IF(N179="nulová",J179,0)</f>
        <v>0</v>
      </c>
      <c r="BJ179" s="15" t="s">
        <v>85</v>
      </c>
      <c r="BK179" s="92">
        <f>ROUND(I179*H179,2)</f>
        <v>0</v>
      </c>
      <c r="BL179" s="15" t="s">
        <v>319</v>
      </c>
      <c r="BM179" s="159" t="s">
        <v>324</v>
      </c>
    </row>
    <row r="180" spans="1:65" s="2" customFormat="1" ht="12">
      <c r="A180" s="31"/>
      <c r="B180" s="147"/>
      <c r="C180" s="148" t="s">
        <v>325</v>
      </c>
      <c r="D180" s="148" t="s">
        <v>131</v>
      </c>
      <c r="E180" s="149" t="s">
        <v>326</v>
      </c>
      <c r="F180" s="150" t="s">
        <v>327</v>
      </c>
      <c r="G180" s="151" t="s">
        <v>318</v>
      </c>
      <c r="H180" s="152">
        <v>8</v>
      </c>
      <c r="I180" s="153"/>
      <c r="J180" s="154">
        <f>ROUND(I180*H180,2)</f>
        <v>0</v>
      </c>
      <c r="K180" s="150" t="s">
        <v>1</v>
      </c>
      <c r="L180" s="32"/>
      <c r="M180" s="155" t="s">
        <v>1</v>
      </c>
      <c r="N180" s="156" t="s">
        <v>42</v>
      </c>
      <c r="O180" s="57"/>
      <c r="P180" s="157">
        <f>O180*H180</f>
        <v>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9" t="s">
        <v>319</v>
      </c>
      <c r="AT180" s="159" t="s">
        <v>131</v>
      </c>
      <c r="AU180" s="159" t="s">
        <v>87</v>
      </c>
      <c r="AY180" s="15" t="s">
        <v>128</v>
      </c>
      <c r="BE180" s="92">
        <f>IF(N180="základní",J180,0)</f>
        <v>0</v>
      </c>
      <c r="BF180" s="92">
        <f>IF(N180="snížená",J180,0)</f>
        <v>0</v>
      </c>
      <c r="BG180" s="92">
        <f>IF(N180="zákl. přenesená",J180,0)</f>
        <v>0</v>
      </c>
      <c r="BH180" s="92">
        <f>IF(N180="sníž. přenesená",J180,0)</f>
        <v>0</v>
      </c>
      <c r="BI180" s="92">
        <f>IF(N180="nulová",J180,0)</f>
        <v>0</v>
      </c>
      <c r="BJ180" s="15" t="s">
        <v>85</v>
      </c>
      <c r="BK180" s="92">
        <f>ROUND(I180*H180,2)</f>
        <v>0</v>
      </c>
      <c r="BL180" s="15" t="s">
        <v>319</v>
      </c>
      <c r="BM180" s="159" t="s">
        <v>328</v>
      </c>
    </row>
    <row r="181" spans="1:65" s="12" customFormat="1" ht="12.75">
      <c r="B181" s="134"/>
      <c r="D181" s="135" t="s">
        <v>76</v>
      </c>
      <c r="E181" s="145" t="s">
        <v>329</v>
      </c>
      <c r="F181" s="145" t="s">
        <v>91</v>
      </c>
      <c r="I181" s="137"/>
      <c r="J181" s="146">
        <f>BK181</f>
        <v>0</v>
      </c>
      <c r="L181" s="134"/>
      <c r="M181" s="139"/>
      <c r="N181" s="140"/>
      <c r="O181" s="140"/>
      <c r="P181" s="141">
        <f>SUM(P182:P186)</f>
        <v>0</v>
      </c>
      <c r="Q181" s="140"/>
      <c r="R181" s="141">
        <f>SUM(R182:R186)</f>
        <v>0</v>
      </c>
      <c r="S181" s="140"/>
      <c r="T181" s="142">
        <f>SUM(T182:T186)</f>
        <v>0</v>
      </c>
      <c r="AR181" s="135" t="s">
        <v>148</v>
      </c>
      <c r="AT181" s="143" t="s">
        <v>76</v>
      </c>
      <c r="AU181" s="143" t="s">
        <v>85</v>
      </c>
      <c r="AY181" s="135" t="s">
        <v>128</v>
      </c>
      <c r="BK181" s="144">
        <f>SUM(BK182:BK186)</f>
        <v>0</v>
      </c>
    </row>
    <row r="182" spans="1:65" s="2" customFormat="1" ht="12">
      <c r="A182" s="31"/>
      <c r="B182" s="147"/>
      <c r="C182" s="148" t="s">
        <v>330</v>
      </c>
      <c r="D182" s="148" t="s">
        <v>131</v>
      </c>
      <c r="E182" s="149" t="s">
        <v>331</v>
      </c>
      <c r="F182" s="150" t="s">
        <v>332</v>
      </c>
      <c r="G182" s="151" t="s">
        <v>333</v>
      </c>
      <c r="H182" s="152">
        <v>16</v>
      </c>
      <c r="I182" s="153"/>
      <c r="J182" s="154">
        <f>ROUND(I182*H182,2)</f>
        <v>0</v>
      </c>
      <c r="K182" s="150" t="s">
        <v>1</v>
      </c>
      <c r="L182" s="32"/>
      <c r="M182" s="155" t="s">
        <v>1</v>
      </c>
      <c r="N182" s="156" t="s">
        <v>42</v>
      </c>
      <c r="O182" s="57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9" t="s">
        <v>319</v>
      </c>
      <c r="AT182" s="159" t="s">
        <v>131</v>
      </c>
      <c r="AU182" s="159" t="s">
        <v>87</v>
      </c>
      <c r="AY182" s="15" t="s">
        <v>128</v>
      </c>
      <c r="BE182" s="92">
        <f>IF(N182="základní",J182,0)</f>
        <v>0</v>
      </c>
      <c r="BF182" s="92">
        <f>IF(N182="snížená",J182,0)</f>
        <v>0</v>
      </c>
      <c r="BG182" s="92">
        <f>IF(N182="zákl. přenesená",J182,0)</f>
        <v>0</v>
      </c>
      <c r="BH182" s="92">
        <f>IF(N182="sníž. přenesená",J182,0)</f>
        <v>0</v>
      </c>
      <c r="BI182" s="92">
        <f>IF(N182="nulová",J182,0)</f>
        <v>0</v>
      </c>
      <c r="BJ182" s="15" t="s">
        <v>85</v>
      </c>
      <c r="BK182" s="92">
        <f>ROUND(I182*H182,2)</f>
        <v>0</v>
      </c>
      <c r="BL182" s="15" t="s">
        <v>319</v>
      </c>
      <c r="BM182" s="159" t="s">
        <v>334</v>
      </c>
    </row>
    <row r="183" spans="1:65" s="2" customFormat="1" ht="36">
      <c r="A183" s="31"/>
      <c r="B183" s="147"/>
      <c r="C183" s="148" t="s">
        <v>335</v>
      </c>
      <c r="D183" s="148" t="s">
        <v>131</v>
      </c>
      <c r="E183" s="149" t="s">
        <v>336</v>
      </c>
      <c r="F183" s="150" t="s">
        <v>337</v>
      </c>
      <c r="G183" s="151" t="s">
        <v>190</v>
      </c>
      <c r="H183" s="152">
        <v>1</v>
      </c>
      <c r="I183" s="153"/>
      <c r="J183" s="154">
        <f>ROUND(I183*H183,2)</f>
        <v>0</v>
      </c>
      <c r="K183" s="150" t="s">
        <v>1</v>
      </c>
      <c r="L183" s="32"/>
      <c r="M183" s="155" t="s">
        <v>1</v>
      </c>
      <c r="N183" s="156" t="s">
        <v>42</v>
      </c>
      <c r="O183" s="57"/>
      <c r="P183" s="157">
        <f>O183*H183</f>
        <v>0</v>
      </c>
      <c r="Q183" s="157">
        <v>0</v>
      </c>
      <c r="R183" s="157">
        <f>Q183*H183</f>
        <v>0</v>
      </c>
      <c r="S183" s="157">
        <v>0</v>
      </c>
      <c r="T183" s="15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9" t="s">
        <v>319</v>
      </c>
      <c r="AT183" s="159" t="s">
        <v>131</v>
      </c>
      <c r="AU183" s="159" t="s">
        <v>87</v>
      </c>
      <c r="AY183" s="15" t="s">
        <v>128</v>
      </c>
      <c r="BE183" s="92">
        <f>IF(N183="základní",J183,0)</f>
        <v>0</v>
      </c>
      <c r="BF183" s="92">
        <f>IF(N183="snížená",J183,0)</f>
        <v>0</v>
      </c>
      <c r="BG183" s="92">
        <f>IF(N183="zákl. přenesená",J183,0)</f>
        <v>0</v>
      </c>
      <c r="BH183" s="92">
        <f>IF(N183="sníž. přenesená",J183,0)</f>
        <v>0</v>
      </c>
      <c r="BI183" s="92">
        <f>IF(N183="nulová",J183,0)</f>
        <v>0</v>
      </c>
      <c r="BJ183" s="15" t="s">
        <v>85</v>
      </c>
      <c r="BK183" s="92">
        <f>ROUND(I183*H183,2)</f>
        <v>0</v>
      </c>
      <c r="BL183" s="15" t="s">
        <v>319</v>
      </c>
      <c r="BM183" s="159" t="s">
        <v>338</v>
      </c>
    </row>
    <row r="184" spans="1:65" s="2" customFormat="1" ht="36">
      <c r="A184" s="31"/>
      <c r="B184" s="147"/>
      <c r="C184" s="148" t="s">
        <v>339</v>
      </c>
      <c r="D184" s="148" t="s">
        <v>131</v>
      </c>
      <c r="E184" s="149" t="s">
        <v>340</v>
      </c>
      <c r="F184" s="150" t="s">
        <v>341</v>
      </c>
      <c r="G184" s="151" t="s">
        <v>190</v>
      </c>
      <c r="H184" s="152">
        <v>1</v>
      </c>
      <c r="I184" s="153"/>
      <c r="J184" s="154">
        <f>ROUND(I184*H184,2)</f>
        <v>0</v>
      </c>
      <c r="K184" s="150" t="s">
        <v>1</v>
      </c>
      <c r="L184" s="32"/>
      <c r="M184" s="155" t="s">
        <v>1</v>
      </c>
      <c r="N184" s="156" t="s">
        <v>42</v>
      </c>
      <c r="O184" s="57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9" t="s">
        <v>319</v>
      </c>
      <c r="AT184" s="159" t="s">
        <v>131</v>
      </c>
      <c r="AU184" s="159" t="s">
        <v>87</v>
      </c>
      <c r="AY184" s="15" t="s">
        <v>128</v>
      </c>
      <c r="BE184" s="92">
        <f>IF(N184="základní",J184,0)</f>
        <v>0</v>
      </c>
      <c r="BF184" s="92">
        <f>IF(N184="snížená",J184,0)</f>
        <v>0</v>
      </c>
      <c r="BG184" s="92">
        <f>IF(N184="zákl. přenesená",J184,0)</f>
        <v>0</v>
      </c>
      <c r="BH184" s="92">
        <f>IF(N184="sníž. přenesená",J184,0)</f>
        <v>0</v>
      </c>
      <c r="BI184" s="92">
        <f>IF(N184="nulová",J184,0)</f>
        <v>0</v>
      </c>
      <c r="BJ184" s="15" t="s">
        <v>85</v>
      </c>
      <c r="BK184" s="92">
        <f>ROUND(I184*H184,2)</f>
        <v>0</v>
      </c>
      <c r="BL184" s="15" t="s">
        <v>319</v>
      </c>
      <c r="BM184" s="159" t="s">
        <v>342</v>
      </c>
    </row>
    <row r="185" spans="1:65" s="2" customFormat="1" ht="24">
      <c r="A185" s="31"/>
      <c r="B185" s="147"/>
      <c r="C185" s="148" t="s">
        <v>343</v>
      </c>
      <c r="D185" s="148" t="s">
        <v>131</v>
      </c>
      <c r="E185" s="149" t="s">
        <v>344</v>
      </c>
      <c r="F185" s="150" t="s">
        <v>345</v>
      </c>
      <c r="G185" s="151" t="s">
        <v>333</v>
      </c>
      <c r="H185" s="152">
        <v>24</v>
      </c>
      <c r="I185" s="153"/>
      <c r="J185" s="154">
        <f>ROUND(I185*H185,2)</f>
        <v>0</v>
      </c>
      <c r="K185" s="150" t="s">
        <v>1</v>
      </c>
      <c r="L185" s="32"/>
      <c r="M185" s="155" t="s">
        <v>1</v>
      </c>
      <c r="N185" s="156" t="s">
        <v>42</v>
      </c>
      <c r="O185" s="57"/>
      <c r="P185" s="157">
        <f>O185*H185</f>
        <v>0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9" t="s">
        <v>319</v>
      </c>
      <c r="AT185" s="159" t="s">
        <v>131</v>
      </c>
      <c r="AU185" s="159" t="s">
        <v>87</v>
      </c>
      <c r="AY185" s="15" t="s">
        <v>128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5" t="s">
        <v>85</v>
      </c>
      <c r="BK185" s="92">
        <f>ROUND(I185*H185,2)</f>
        <v>0</v>
      </c>
      <c r="BL185" s="15" t="s">
        <v>319</v>
      </c>
      <c r="BM185" s="159" t="s">
        <v>346</v>
      </c>
    </row>
    <row r="186" spans="1:65" s="2" customFormat="1" ht="60">
      <c r="A186" s="31"/>
      <c r="B186" s="147"/>
      <c r="C186" s="148" t="s">
        <v>347</v>
      </c>
      <c r="D186" s="148" t="s">
        <v>131</v>
      </c>
      <c r="E186" s="149" t="s">
        <v>348</v>
      </c>
      <c r="F186" s="150" t="s">
        <v>349</v>
      </c>
      <c r="G186" s="151" t="s">
        <v>333</v>
      </c>
      <c r="H186" s="152">
        <v>48</v>
      </c>
      <c r="I186" s="153"/>
      <c r="J186" s="154">
        <f>ROUND(I186*H186,2)</f>
        <v>0</v>
      </c>
      <c r="K186" s="150" t="s">
        <v>1</v>
      </c>
      <c r="L186" s="32"/>
      <c r="M186" s="155" t="s">
        <v>1</v>
      </c>
      <c r="N186" s="156" t="s">
        <v>42</v>
      </c>
      <c r="O186" s="57"/>
      <c r="P186" s="157">
        <f>O186*H186</f>
        <v>0</v>
      </c>
      <c r="Q186" s="157">
        <v>0</v>
      </c>
      <c r="R186" s="157">
        <f>Q186*H186</f>
        <v>0</v>
      </c>
      <c r="S186" s="157">
        <v>0</v>
      </c>
      <c r="T186" s="15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9" t="s">
        <v>319</v>
      </c>
      <c r="AT186" s="159" t="s">
        <v>131</v>
      </c>
      <c r="AU186" s="159" t="s">
        <v>87</v>
      </c>
      <c r="AY186" s="15" t="s">
        <v>128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5" t="s">
        <v>85</v>
      </c>
      <c r="BK186" s="92">
        <f>ROUND(I186*H186,2)</f>
        <v>0</v>
      </c>
      <c r="BL186" s="15" t="s">
        <v>319</v>
      </c>
      <c r="BM186" s="159" t="s">
        <v>350</v>
      </c>
    </row>
    <row r="187" spans="1:65" s="12" customFormat="1" ht="12.75">
      <c r="B187" s="134"/>
      <c r="D187" s="135" t="s">
        <v>76</v>
      </c>
      <c r="E187" s="145" t="s">
        <v>351</v>
      </c>
      <c r="F187" s="145" t="s">
        <v>352</v>
      </c>
      <c r="I187" s="137"/>
      <c r="J187" s="146">
        <f>BK187</f>
        <v>0</v>
      </c>
      <c r="L187" s="134"/>
      <c r="M187" s="139"/>
      <c r="N187" s="140"/>
      <c r="O187" s="140"/>
      <c r="P187" s="141">
        <f>SUM(P188:P194)</f>
        <v>0</v>
      </c>
      <c r="Q187" s="140"/>
      <c r="R187" s="141">
        <f>SUM(R188:R194)</f>
        <v>2.4599999999999999E-3</v>
      </c>
      <c r="S187" s="140"/>
      <c r="T187" s="142">
        <f>SUM(T188:T194)</f>
        <v>0</v>
      </c>
      <c r="AR187" s="135" t="s">
        <v>85</v>
      </c>
      <c r="AT187" s="143" t="s">
        <v>76</v>
      </c>
      <c r="AU187" s="143" t="s">
        <v>85</v>
      </c>
      <c r="AY187" s="135" t="s">
        <v>128</v>
      </c>
      <c r="BK187" s="144">
        <f>SUM(BK188:BK194)</f>
        <v>0</v>
      </c>
    </row>
    <row r="188" spans="1:65" s="2" customFormat="1" ht="36">
      <c r="A188" s="31"/>
      <c r="B188" s="147"/>
      <c r="C188" s="148" t="s">
        <v>353</v>
      </c>
      <c r="D188" s="148" t="s">
        <v>131</v>
      </c>
      <c r="E188" s="149" t="s">
        <v>354</v>
      </c>
      <c r="F188" s="150" t="s">
        <v>355</v>
      </c>
      <c r="G188" s="151" t="s">
        <v>190</v>
      </c>
      <c r="H188" s="152">
        <v>1</v>
      </c>
      <c r="I188" s="153"/>
      <c r="J188" s="154">
        <f t="shared" ref="J188:J194" si="40">ROUND(I188*H188,2)</f>
        <v>0</v>
      </c>
      <c r="K188" s="150" t="s">
        <v>1</v>
      </c>
      <c r="L188" s="32"/>
      <c r="M188" s="155" t="s">
        <v>1</v>
      </c>
      <c r="N188" s="156" t="s">
        <v>42</v>
      </c>
      <c r="O188" s="57"/>
      <c r="P188" s="157">
        <f t="shared" ref="P188:P194" si="41">O188*H188</f>
        <v>0</v>
      </c>
      <c r="Q188" s="157">
        <v>0</v>
      </c>
      <c r="R188" s="157">
        <f t="shared" ref="R188:R194" si="42">Q188*H188</f>
        <v>0</v>
      </c>
      <c r="S188" s="157">
        <v>0</v>
      </c>
      <c r="T188" s="158">
        <f t="shared" ref="T188:T194" si="43"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9" t="s">
        <v>135</v>
      </c>
      <c r="AT188" s="159" t="s">
        <v>131</v>
      </c>
      <c r="AU188" s="159" t="s">
        <v>87</v>
      </c>
      <c r="AY188" s="15" t="s">
        <v>128</v>
      </c>
      <c r="BE188" s="92">
        <f t="shared" ref="BE188:BE194" si="44">IF(N188="základní",J188,0)</f>
        <v>0</v>
      </c>
      <c r="BF188" s="92">
        <f t="shared" ref="BF188:BF194" si="45">IF(N188="snížená",J188,0)</f>
        <v>0</v>
      </c>
      <c r="BG188" s="92">
        <f t="shared" ref="BG188:BG194" si="46">IF(N188="zákl. přenesená",J188,0)</f>
        <v>0</v>
      </c>
      <c r="BH188" s="92">
        <f t="shared" ref="BH188:BH194" si="47">IF(N188="sníž. přenesená",J188,0)</f>
        <v>0</v>
      </c>
      <c r="BI188" s="92">
        <f t="shared" ref="BI188:BI194" si="48">IF(N188="nulová",J188,0)</f>
        <v>0</v>
      </c>
      <c r="BJ188" s="15" t="s">
        <v>85</v>
      </c>
      <c r="BK188" s="92">
        <f t="shared" ref="BK188:BK194" si="49">ROUND(I188*H188,2)</f>
        <v>0</v>
      </c>
      <c r="BL188" s="15" t="s">
        <v>135</v>
      </c>
      <c r="BM188" s="159" t="s">
        <v>356</v>
      </c>
    </row>
    <row r="189" spans="1:65" s="2" customFormat="1" ht="36">
      <c r="A189" s="31"/>
      <c r="B189" s="147"/>
      <c r="C189" s="148" t="s">
        <v>357</v>
      </c>
      <c r="D189" s="148" t="s">
        <v>131</v>
      </c>
      <c r="E189" s="149" t="s">
        <v>358</v>
      </c>
      <c r="F189" s="150" t="s">
        <v>359</v>
      </c>
      <c r="G189" s="151" t="s">
        <v>299</v>
      </c>
      <c r="H189" s="152">
        <v>15</v>
      </c>
      <c r="I189" s="153"/>
      <c r="J189" s="154">
        <f t="shared" si="40"/>
        <v>0</v>
      </c>
      <c r="K189" s="150" t="s">
        <v>1</v>
      </c>
      <c r="L189" s="32"/>
      <c r="M189" s="155" t="s">
        <v>1</v>
      </c>
      <c r="N189" s="156" t="s">
        <v>42</v>
      </c>
      <c r="O189" s="57"/>
      <c r="P189" s="157">
        <f t="shared" si="41"/>
        <v>0</v>
      </c>
      <c r="Q189" s="157">
        <v>0</v>
      </c>
      <c r="R189" s="157">
        <f t="shared" si="42"/>
        <v>0</v>
      </c>
      <c r="S189" s="157">
        <v>0</v>
      </c>
      <c r="T189" s="158">
        <f t="shared" si="4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9" t="s">
        <v>135</v>
      </c>
      <c r="AT189" s="159" t="s">
        <v>131</v>
      </c>
      <c r="AU189" s="159" t="s">
        <v>87</v>
      </c>
      <c r="AY189" s="15" t="s">
        <v>128</v>
      </c>
      <c r="BE189" s="92">
        <f t="shared" si="44"/>
        <v>0</v>
      </c>
      <c r="BF189" s="92">
        <f t="shared" si="45"/>
        <v>0</v>
      </c>
      <c r="BG189" s="92">
        <f t="shared" si="46"/>
        <v>0</v>
      </c>
      <c r="BH189" s="92">
        <f t="shared" si="47"/>
        <v>0</v>
      </c>
      <c r="BI189" s="92">
        <f t="shared" si="48"/>
        <v>0</v>
      </c>
      <c r="BJ189" s="15" t="s">
        <v>85</v>
      </c>
      <c r="BK189" s="92">
        <f t="shared" si="49"/>
        <v>0</v>
      </c>
      <c r="BL189" s="15" t="s">
        <v>135</v>
      </c>
      <c r="BM189" s="159" t="s">
        <v>360</v>
      </c>
    </row>
    <row r="190" spans="1:65" s="2" customFormat="1" ht="12">
      <c r="A190" s="31"/>
      <c r="B190" s="147"/>
      <c r="C190" s="148" t="s">
        <v>361</v>
      </c>
      <c r="D190" s="148" t="s">
        <v>131</v>
      </c>
      <c r="E190" s="149" t="s">
        <v>362</v>
      </c>
      <c r="F190" s="150" t="s">
        <v>363</v>
      </c>
      <c r="G190" s="151" t="s">
        <v>190</v>
      </c>
      <c r="H190" s="152">
        <v>1</v>
      </c>
      <c r="I190" s="153"/>
      <c r="J190" s="154">
        <f t="shared" si="40"/>
        <v>0</v>
      </c>
      <c r="K190" s="150" t="s">
        <v>1</v>
      </c>
      <c r="L190" s="32"/>
      <c r="M190" s="155" t="s">
        <v>1</v>
      </c>
      <c r="N190" s="156" t="s">
        <v>42</v>
      </c>
      <c r="O190" s="57"/>
      <c r="P190" s="157">
        <f t="shared" si="41"/>
        <v>0</v>
      </c>
      <c r="Q190" s="157">
        <v>0</v>
      </c>
      <c r="R190" s="157">
        <f t="shared" si="42"/>
        <v>0</v>
      </c>
      <c r="S190" s="157">
        <v>0</v>
      </c>
      <c r="T190" s="158">
        <f t="shared" si="4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9" t="s">
        <v>135</v>
      </c>
      <c r="AT190" s="159" t="s">
        <v>131</v>
      </c>
      <c r="AU190" s="159" t="s">
        <v>87</v>
      </c>
      <c r="AY190" s="15" t="s">
        <v>128</v>
      </c>
      <c r="BE190" s="92">
        <f t="shared" si="44"/>
        <v>0</v>
      </c>
      <c r="BF190" s="92">
        <f t="shared" si="45"/>
        <v>0</v>
      </c>
      <c r="BG190" s="92">
        <f t="shared" si="46"/>
        <v>0</v>
      </c>
      <c r="BH190" s="92">
        <f t="shared" si="47"/>
        <v>0</v>
      </c>
      <c r="BI190" s="92">
        <f t="shared" si="48"/>
        <v>0</v>
      </c>
      <c r="BJ190" s="15" t="s">
        <v>85</v>
      </c>
      <c r="BK190" s="92">
        <f t="shared" si="49"/>
        <v>0</v>
      </c>
      <c r="BL190" s="15" t="s">
        <v>135</v>
      </c>
      <c r="BM190" s="159" t="s">
        <v>364</v>
      </c>
    </row>
    <row r="191" spans="1:65" s="2" customFormat="1" ht="36">
      <c r="A191" s="31"/>
      <c r="B191" s="147"/>
      <c r="C191" s="148" t="s">
        <v>365</v>
      </c>
      <c r="D191" s="148" t="s">
        <v>131</v>
      </c>
      <c r="E191" s="149" t="s">
        <v>366</v>
      </c>
      <c r="F191" s="150" t="s">
        <v>367</v>
      </c>
      <c r="G191" s="151" t="s">
        <v>190</v>
      </c>
      <c r="H191" s="152">
        <v>1</v>
      </c>
      <c r="I191" s="153"/>
      <c r="J191" s="154">
        <f t="shared" si="40"/>
        <v>0</v>
      </c>
      <c r="K191" s="150" t="s">
        <v>1</v>
      </c>
      <c r="L191" s="32"/>
      <c r="M191" s="155" t="s">
        <v>1</v>
      </c>
      <c r="N191" s="156" t="s">
        <v>42</v>
      </c>
      <c r="O191" s="57"/>
      <c r="P191" s="157">
        <f t="shared" si="41"/>
        <v>0</v>
      </c>
      <c r="Q191" s="157">
        <v>0</v>
      </c>
      <c r="R191" s="157">
        <f t="shared" si="42"/>
        <v>0</v>
      </c>
      <c r="S191" s="157">
        <v>0</v>
      </c>
      <c r="T191" s="158">
        <f t="shared" si="4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9" t="s">
        <v>135</v>
      </c>
      <c r="AT191" s="159" t="s">
        <v>131</v>
      </c>
      <c r="AU191" s="159" t="s">
        <v>87</v>
      </c>
      <c r="AY191" s="15" t="s">
        <v>128</v>
      </c>
      <c r="BE191" s="92">
        <f t="shared" si="44"/>
        <v>0</v>
      </c>
      <c r="BF191" s="92">
        <f t="shared" si="45"/>
        <v>0</v>
      </c>
      <c r="BG191" s="92">
        <f t="shared" si="46"/>
        <v>0</v>
      </c>
      <c r="BH191" s="92">
        <f t="shared" si="47"/>
        <v>0</v>
      </c>
      <c r="BI191" s="92">
        <f t="shared" si="48"/>
        <v>0</v>
      </c>
      <c r="BJ191" s="15" t="s">
        <v>85</v>
      </c>
      <c r="BK191" s="92">
        <f t="shared" si="49"/>
        <v>0</v>
      </c>
      <c r="BL191" s="15" t="s">
        <v>135</v>
      </c>
      <c r="BM191" s="159" t="s">
        <v>368</v>
      </c>
    </row>
    <row r="192" spans="1:65" s="2" customFormat="1" ht="24">
      <c r="A192" s="31"/>
      <c r="B192" s="147"/>
      <c r="C192" s="148" t="s">
        <v>369</v>
      </c>
      <c r="D192" s="148" t="s">
        <v>131</v>
      </c>
      <c r="E192" s="149" t="s">
        <v>370</v>
      </c>
      <c r="F192" s="150" t="s">
        <v>371</v>
      </c>
      <c r="G192" s="151" t="s">
        <v>134</v>
      </c>
      <c r="H192" s="152">
        <v>6</v>
      </c>
      <c r="I192" s="153"/>
      <c r="J192" s="154">
        <f t="shared" si="40"/>
        <v>0</v>
      </c>
      <c r="K192" s="150" t="s">
        <v>1</v>
      </c>
      <c r="L192" s="32"/>
      <c r="M192" s="155" t="s">
        <v>1</v>
      </c>
      <c r="N192" s="156" t="s">
        <v>42</v>
      </c>
      <c r="O192" s="57"/>
      <c r="P192" s="157">
        <f t="shared" si="41"/>
        <v>0</v>
      </c>
      <c r="Q192" s="157">
        <v>4.0999999999999999E-4</v>
      </c>
      <c r="R192" s="157">
        <f t="shared" si="42"/>
        <v>2.4599999999999999E-3</v>
      </c>
      <c r="S192" s="157">
        <v>0</v>
      </c>
      <c r="T192" s="158">
        <f t="shared" si="4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9" t="s">
        <v>135</v>
      </c>
      <c r="AT192" s="159" t="s">
        <v>131</v>
      </c>
      <c r="AU192" s="159" t="s">
        <v>87</v>
      </c>
      <c r="AY192" s="15" t="s">
        <v>128</v>
      </c>
      <c r="BE192" s="92">
        <f t="shared" si="44"/>
        <v>0</v>
      </c>
      <c r="BF192" s="92">
        <f t="shared" si="45"/>
        <v>0</v>
      </c>
      <c r="BG192" s="92">
        <f t="shared" si="46"/>
        <v>0</v>
      </c>
      <c r="BH192" s="92">
        <f t="shared" si="47"/>
        <v>0</v>
      </c>
      <c r="BI192" s="92">
        <f t="shared" si="48"/>
        <v>0</v>
      </c>
      <c r="BJ192" s="15" t="s">
        <v>85</v>
      </c>
      <c r="BK192" s="92">
        <f t="shared" si="49"/>
        <v>0</v>
      </c>
      <c r="BL192" s="15" t="s">
        <v>135</v>
      </c>
      <c r="BM192" s="159" t="s">
        <v>372</v>
      </c>
    </row>
    <row r="193" spans="1:65" s="2" customFormat="1" ht="36">
      <c r="A193" s="31"/>
      <c r="B193" s="147"/>
      <c r="C193" s="148" t="s">
        <v>373</v>
      </c>
      <c r="D193" s="148" t="s">
        <v>131</v>
      </c>
      <c r="E193" s="149" t="s">
        <v>374</v>
      </c>
      <c r="F193" s="150" t="s">
        <v>375</v>
      </c>
      <c r="G193" s="151" t="s">
        <v>190</v>
      </c>
      <c r="H193" s="152">
        <v>1</v>
      </c>
      <c r="I193" s="153"/>
      <c r="J193" s="154">
        <f t="shared" si="40"/>
        <v>0</v>
      </c>
      <c r="K193" s="150" t="s">
        <v>1</v>
      </c>
      <c r="L193" s="32"/>
      <c r="M193" s="155" t="s">
        <v>1</v>
      </c>
      <c r="N193" s="156" t="s">
        <v>42</v>
      </c>
      <c r="O193" s="57"/>
      <c r="P193" s="157">
        <f t="shared" si="41"/>
        <v>0</v>
      </c>
      <c r="Q193" s="157">
        <v>0</v>
      </c>
      <c r="R193" s="157">
        <f t="shared" si="42"/>
        <v>0</v>
      </c>
      <c r="S193" s="157">
        <v>0</v>
      </c>
      <c r="T193" s="158">
        <f t="shared" si="4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9" t="s">
        <v>135</v>
      </c>
      <c r="AT193" s="159" t="s">
        <v>131</v>
      </c>
      <c r="AU193" s="159" t="s">
        <v>87</v>
      </c>
      <c r="AY193" s="15" t="s">
        <v>128</v>
      </c>
      <c r="BE193" s="92">
        <f t="shared" si="44"/>
        <v>0</v>
      </c>
      <c r="BF193" s="92">
        <f t="shared" si="45"/>
        <v>0</v>
      </c>
      <c r="BG193" s="92">
        <f t="shared" si="46"/>
        <v>0</v>
      </c>
      <c r="BH193" s="92">
        <f t="shared" si="47"/>
        <v>0</v>
      </c>
      <c r="BI193" s="92">
        <f t="shared" si="48"/>
        <v>0</v>
      </c>
      <c r="BJ193" s="15" t="s">
        <v>85</v>
      </c>
      <c r="BK193" s="92">
        <f t="shared" si="49"/>
        <v>0</v>
      </c>
      <c r="BL193" s="15" t="s">
        <v>135</v>
      </c>
      <c r="BM193" s="159" t="s">
        <v>376</v>
      </c>
    </row>
    <row r="194" spans="1:65" s="2" customFormat="1" ht="36">
      <c r="A194" s="31"/>
      <c r="B194" s="147"/>
      <c r="C194" s="148" t="s">
        <v>377</v>
      </c>
      <c r="D194" s="148" t="s">
        <v>131</v>
      </c>
      <c r="E194" s="149" t="s">
        <v>378</v>
      </c>
      <c r="F194" s="150" t="s">
        <v>379</v>
      </c>
      <c r="G194" s="151" t="s">
        <v>190</v>
      </c>
      <c r="H194" s="152">
        <v>1</v>
      </c>
      <c r="I194" s="153"/>
      <c r="J194" s="154">
        <f t="shared" si="40"/>
        <v>0</v>
      </c>
      <c r="K194" s="150" t="s">
        <v>1</v>
      </c>
      <c r="L194" s="32"/>
      <c r="M194" s="180" t="s">
        <v>1</v>
      </c>
      <c r="N194" s="181" t="s">
        <v>42</v>
      </c>
      <c r="O194" s="182"/>
      <c r="P194" s="183">
        <f t="shared" si="41"/>
        <v>0</v>
      </c>
      <c r="Q194" s="183">
        <v>0</v>
      </c>
      <c r="R194" s="183">
        <f t="shared" si="42"/>
        <v>0</v>
      </c>
      <c r="S194" s="183">
        <v>0</v>
      </c>
      <c r="T194" s="184">
        <f t="shared" si="4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9" t="s">
        <v>135</v>
      </c>
      <c r="AT194" s="159" t="s">
        <v>131</v>
      </c>
      <c r="AU194" s="159" t="s">
        <v>87</v>
      </c>
      <c r="AY194" s="15" t="s">
        <v>128</v>
      </c>
      <c r="BE194" s="92">
        <f t="shared" si="44"/>
        <v>0</v>
      </c>
      <c r="BF194" s="92">
        <f t="shared" si="45"/>
        <v>0</v>
      </c>
      <c r="BG194" s="92">
        <f t="shared" si="46"/>
        <v>0</v>
      </c>
      <c r="BH194" s="92">
        <f t="shared" si="47"/>
        <v>0</v>
      </c>
      <c r="BI194" s="92">
        <f t="shared" si="48"/>
        <v>0</v>
      </c>
      <c r="BJ194" s="15" t="s">
        <v>85</v>
      </c>
      <c r="BK194" s="92">
        <f t="shared" si="49"/>
        <v>0</v>
      </c>
      <c r="BL194" s="15" t="s">
        <v>135</v>
      </c>
      <c r="BM194" s="159" t="s">
        <v>380</v>
      </c>
    </row>
    <row r="195" spans="1:65" s="2" customFormat="1">
      <c r="A195" s="31"/>
      <c r="B195" s="46"/>
      <c r="C195" s="47"/>
      <c r="D195" s="47"/>
      <c r="E195" s="47"/>
      <c r="F195" s="47"/>
      <c r="G195" s="47"/>
      <c r="H195" s="47"/>
      <c r="I195" s="47"/>
      <c r="J195" s="47"/>
      <c r="K195" s="47"/>
      <c r="L195" s="32"/>
      <c r="M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</row>
  </sheetData>
  <autoFilter ref="C123:K19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D.1.4.2 - ZAŘÍZENÍ PRO VY...</vt:lpstr>
      <vt:lpstr>'D.1.4.2 - ZAŘÍZENÍ PRO VY...'!Názvy_tisku</vt:lpstr>
      <vt:lpstr>'Rekapitulace stavby'!Názvy_tisku</vt:lpstr>
      <vt:lpstr>'D.1.4.2 - ZAŘÍZENÍ PRO VY...'!Oblast_tisku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DESKTOP-S1D1MU3\Ondra</dc:creator>
  <cp:lastModifiedBy>Ondra</cp:lastModifiedBy>
  <dcterms:created xsi:type="dcterms:W3CDTF">2022-10-24T19:52:28Z</dcterms:created>
  <dcterms:modified xsi:type="dcterms:W3CDTF">2022-10-24T19:55:26Z</dcterms:modified>
</cp:coreProperties>
</file>